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 (3)" sheetId="3" r:id="rId1"/>
  </sheets>
  <definedNames>
    <definedName name="_xlnm._FilterDatabase" localSheetId="0" hidden="1">'Sheet1 (3)'!$A$2:$G$379</definedName>
    <definedName name="_xlnm.Print_Titles" localSheetId="0">'Sheet1 (3)'!$1:$2</definedName>
  </definedNames>
  <calcPr calcId="144525"/>
</workbook>
</file>

<file path=xl/sharedStrings.xml><?xml version="1.0" encoding="utf-8"?>
<sst xmlns="http://schemas.openxmlformats.org/spreadsheetml/2006/main" count="1620" uniqueCount="407">
  <si>
    <t>2023年城步苗族自治县第一民族中学公开招聘专业技术人员
笔试成绩及入围现场资格审查人员名单</t>
  </si>
  <si>
    <t>职位
代码</t>
  </si>
  <si>
    <t>姓名</t>
  </si>
  <si>
    <t>性别</t>
  </si>
  <si>
    <t>准考证号</t>
  </si>
  <si>
    <t>职位名称</t>
  </si>
  <si>
    <t>笔试成绩</t>
  </si>
  <si>
    <t>是否入围现场资格审查</t>
  </si>
  <si>
    <t>黄琳</t>
  </si>
  <si>
    <t>女</t>
  </si>
  <si>
    <t>高中语文教师</t>
  </si>
  <si>
    <t>是</t>
  </si>
  <si>
    <t>田玲</t>
  </si>
  <si>
    <t>王素娟</t>
  </si>
  <si>
    <t>否</t>
  </si>
  <si>
    <t>伍彬</t>
  </si>
  <si>
    <t>夏洁</t>
  </si>
  <si>
    <t>陈思雨</t>
  </si>
  <si>
    <t>秦海彬</t>
  </si>
  <si>
    <t>男</t>
  </si>
  <si>
    <t>缺考</t>
  </si>
  <si>
    <t>龙诗婷</t>
  </si>
  <si>
    <t>何杨艳</t>
  </si>
  <si>
    <t>肖鹏</t>
  </si>
  <si>
    <t>高中体育教师</t>
  </si>
  <si>
    <t>吴晓龙</t>
  </si>
  <si>
    <t>贺安溧</t>
  </si>
  <si>
    <t>陈敏</t>
  </si>
  <si>
    <t>肖化彪</t>
  </si>
  <si>
    <t>李琳</t>
  </si>
  <si>
    <t>肖涛</t>
  </si>
  <si>
    <t>杨红斌</t>
  </si>
  <si>
    <t>朱捷</t>
  </si>
  <si>
    <t>李华</t>
  </si>
  <si>
    <t>廖焱元</t>
  </si>
  <si>
    <t>刘晖</t>
  </si>
  <si>
    <t>廖邦友</t>
  </si>
  <si>
    <t>李力</t>
  </si>
  <si>
    <t>刘学良</t>
  </si>
  <si>
    <t>蔡中山</t>
  </si>
  <si>
    <t>吴剑华</t>
  </si>
  <si>
    <t>宋建</t>
  </si>
  <si>
    <t>孙莉蓉雪</t>
  </si>
  <si>
    <t>高中音乐教师</t>
  </si>
  <si>
    <t>何丰江</t>
  </si>
  <si>
    <t>梁波</t>
  </si>
  <si>
    <t>马舰云</t>
  </si>
  <si>
    <t>陈海涛</t>
  </si>
  <si>
    <t>龚璞</t>
  </si>
  <si>
    <t>马霈霖</t>
  </si>
  <si>
    <t>陈盈盈</t>
  </si>
  <si>
    <t>林娜</t>
  </si>
  <si>
    <t>杨湘玉</t>
  </si>
  <si>
    <t>张晶娜</t>
  </si>
  <si>
    <t>吴虹芝</t>
  </si>
  <si>
    <t>罗艺</t>
  </si>
  <si>
    <t>周辛玉</t>
  </si>
  <si>
    <t>唐洁</t>
  </si>
  <si>
    <t>胡红杰</t>
  </si>
  <si>
    <t>刘艳芳</t>
  </si>
  <si>
    <t>袁婕妤</t>
  </si>
  <si>
    <t>于建军</t>
  </si>
  <si>
    <t>陈清瑶</t>
  </si>
  <si>
    <t>刘嘉妮</t>
  </si>
  <si>
    <t>刘谋伟</t>
  </si>
  <si>
    <t>岳诗琪</t>
  </si>
  <si>
    <t>谢子琴</t>
  </si>
  <si>
    <t>赵莹</t>
  </si>
  <si>
    <t>吴孟迪</t>
  </si>
  <si>
    <t>游杰</t>
  </si>
  <si>
    <t>金芳蓉</t>
  </si>
  <si>
    <t>曾诗意</t>
  </si>
  <si>
    <t>邓家靖</t>
  </si>
  <si>
    <t>王秋林</t>
  </si>
  <si>
    <t>毛政彬</t>
  </si>
  <si>
    <t>苏丽城</t>
  </si>
  <si>
    <t>朱琳</t>
  </si>
  <si>
    <t>刘荣</t>
  </si>
  <si>
    <t>夏艳榕</t>
  </si>
  <si>
    <t>日语教师</t>
  </si>
  <si>
    <t>唐茜</t>
  </si>
  <si>
    <t>赵银凤</t>
  </si>
  <si>
    <t>钟金绒</t>
  </si>
  <si>
    <t>伍心红</t>
  </si>
  <si>
    <t>曾洁</t>
  </si>
  <si>
    <t>银丽媛</t>
  </si>
  <si>
    <t>陶薇</t>
  </si>
  <si>
    <t>陆玉健</t>
  </si>
  <si>
    <t>张晖</t>
  </si>
  <si>
    <t>周兰</t>
  </si>
  <si>
    <t>银桃</t>
  </si>
  <si>
    <t>陈静</t>
  </si>
  <si>
    <t>周尉</t>
  </si>
  <si>
    <t>刘周娟</t>
  </si>
  <si>
    <t>陈湘</t>
  </si>
  <si>
    <t>葛雨</t>
  </si>
  <si>
    <t>周池</t>
  </si>
  <si>
    <t>财务人员</t>
  </si>
  <si>
    <t>肖素洁</t>
  </si>
  <si>
    <t>刘铭锦</t>
  </si>
  <si>
    <t>张雄英</t>
  </si>
  <si>
    <t>杨江波</t>
  </si>
  <si>
    <t>肖沛鑫</t>
  </si>
  <si>
    <t>杨茜</t>
  </si>
  <si>
    <t>肖婵妮</t>
  </si>
  <si>
    <t>周颖</t>
  </si>
  <si>
    <t>唐彩虹</t>
  </si>
  <si>
    <t>罗梦菲</t>
  </si>
  <si>
    <t>王美玲</t>
  </si>
  <si>
    <t>王芷璇</t>
  </si>
  <si>
    <t>李晓华</t>
  </si>
  <si>
    <t>伍新华</t>
  </si>
  <si>
    <t>戴涛</t>
  </si>
  <si>
    <t>李俐</t>
  </si>
  <si>
    <t>潘烨</t>
  </si>
  <si>
    <t>王晶</t>
  </si>
  <si>
    <t>王诗琪</t>
  </si>
  <si>
    <t>肖妍</t>
  </si>
  <si>
    <t>贺清佩</t>
  </si>
  <si>
    <t>易为芳</t>
  </si>
  <si>
    <t>护士</t>
  </si>
  <si>
    <t>匡美满</t>
  </si>
  <si>
    <t>肖莎</t>
  </si>
  <si>
    <t>肖美华</t>
  </si>
  <si>
    <t>杨美琴</t>
  </si>
  <si>
    <t>杨蕙宇</t>
  </si>
  <si>
    <t>江雯</t>
  </si>
  <si>
    <t>肖潇</t>
  </si>
  <si>
    <t>杨易程</t>
  </si>
  <si>
    <t>杨梦桃</t>
  </si>
  <si>
    <t>张梦萍</t>
  </si>
  <si>
    <t>金云玉</t>
  </si>
  <si>
    <t>祝慧冰</t>
  </si>
  <si>
    <t>陈曦</t>
  </si>
  <si>
    <t>黄丹萍</t>
  </si>
  <si>
    <t>肖淑娥</t>
  </si>
  <si>
    <t>江梦君</t>
  </si>
  <si>
    <t>邓叶群</t>
  </si>
  <si>
    <t>杨剑莉</t>
  </si>
  <si>
    <t>罗木兰</t>
  </si>
  <si>
    <t>伍素琼</t>
  </si>
  <si>
    <t>杨佳云</t>
  </si>
  <si>
    <t>刘莹</t>
  </si>
  <si>
    <t>杨素</t>
  </si>
  <si>
    <t>兰平</t>
  </si>
  <si>
    <t>唐思怡</t>
  </si>
  <si>
    <t>钟思琴</t>
  </si>
  <si>
    <t>李缘</t>
  </si>
  <si>
    <t>王超</t>
  </si>
  <si>
    <t>杨慧孜</t>
  </si>
  <si>
    <t>彭玉冰</t>
  </si>
  <si>
    <t>邓书妮</t>
  </si>
  <si>
    <t>刘梦莹</t>
  </si>
  <si>
    <t>佘湘秀</t>
  </si>
  <si>
    <t>兰叶芳</t>
  </si>
  <si>
    <t>罗娟</t>
  </si>
  <si>
    <t>肖远雯</t>
  </si>
  <si>
    <t>杨春叶</t>
  </si>
  <si>
    <t>刘丹</t>
  </si>
  <si>
    <t>陈慧</t>
  </si>
  <si>
    <t>于朝辉</t>
  </si>
  <si>
    <t>蓝彦琳</t>
  </si>
  <si>
    <t>段汝琴</t>
  </si>
  <si>
    <t>李立洁</t>
  </si>
  <si>
    <t>龚春艳</t>
  </si>
  <si>
    <t>易能慧</t>
  </si>
  <si>
    <t>杨琳</t>
  </si>
  <si>
    <t>彭秋红</t>
  </si>
  <si>
    <t>肖湘敏</t>
  </si>
  <si>
    <t>王昭雯</t>
  </si>
  <si>
    <t>杨莉</t>
  </si>
  <si>
    <t>刘啸</t>
  </si>
  <si>
    <t>杨丽媛</t>
  </si>
  <si>
    <t>王巧莉</t>
  </si>
  <si>
    <t>吴李萍</t>
  </si>
  <si>
    <t>徐琳洁</t>
  </si>
  <si>
    <t>李慧萍</t>
  </si>
  <si>
    <t>兰婷</t>
  </si>
  <si>
    <t>陶婧</t>
  </si>
  <si>
    <t>王静</t>
  </si>
  <si>
    <t>肖静</t>
  </si>
  <si>
    <t>徐艳丽</t>
  </si>
  <si>
    <t>龙锦灵</t>
  </si>
  <si>
    <t>李梦思</t>
  </si>
  <si>
    <t>杨媛</t>
  </si>
  <si>
    <t>胡雅妮</t>
  </si>
  <si>
    <t>段星</t>
  </si>
  <si>
    <t>蒋洁</t>
  </si>
  <si>
    <t>杨肖文</t>
  </si>
  <si>
    <t>刘诗美</t>
  </si>
  <si>
    <t>李敏</t>
  </si>
  <si>
    <t>陈宁</t>
  </si>
  <si>
    <t>孟繁锦</t>
  </si>
  <si>
    <t>顾亦香</t>
  </si>
  <si>
    <t>杨依沂</t>
  </si>
  <si>
    <t>龙薇薇</t>
  </si>
  <si>
    <t>陈丽君</t>
  </si>
  <si>
    <t>董洁</t>
  </si>
  <si>
    <t>胡鹭</t>
  </si>
  <si>
    <t>陈秀</t>
  </si>
  <si>
    <t>陈绍阳</t>
  </si>
  <si>
    <t>孟丽君</t>
  </si>
  <si>
    <t>黄艳芳</t>
  </si>
  <si>
    <t>李艳</t>
  </si>
  <si>
    <t>李冬艳</t>
  </si>
  <si>
    <t>陶文瑶</t>
  </si>
  <si>
    <t>杨淼</t>
  </si>
  <si>
    <t>彭叶群</t>
  </si>
  <si>
    <t>肖婷</t>
  </si>
  <si>
    <t>袁梓三</t>
  </si>
  <si>
    <t>李超平</t>
  </si>
  <si>
    <t>刘茜</t>
  </si>
  <si>
    <t>兰逸群</t>
  </si>
  <si>
    <t>戴诗诗</t>
  </si>
  <si>
    <t>戴涵</t>
  </si>
  <si>
    <t>匡亮花</t>
  </si>
  <si>
    <t>伍振庭</t>
  </si>
  <si>
    <t>高中数学教师</t>
  </si>
  <si>
    <t>唐森铭</t>
  </si>
  <si>
    <t>何涛</t>
  </si>
  <si>
    <t>曾湘龙</t>
  </si>
  <si>
    <t>彭小戥</t>
  </si>
  <si>
    <t>刘穆青</t>
  </si>
  <si>
    <t>王艳兰</t>
  </si>
  <si>
    <t>陈慧娟</t>
  </si>
  <si>
    <t>罗婕</t>
  </si>
  <si>
    <t>唐小琴</t>
  </si>
  <si>
    <t>高兆建</t>
  </si>
  <si>
    <t>谭林军</t>
  </si>
  <si>
    <t>易木可</t>
  </si>
  <si>
    <t>欧菊萍</t>
  </si>
  <si>
    <t>高中英语教师</t>
  </si>
  <si>
    <t>曾子睿</t>
  </si>
  <si>
    <t>刘翔</t>
  </si>
  <si>
    <t>焦敏</t>
  </si>
  <si>
    <t>曾凤云</t>
  </si>
  <si>
    <t>张美红</t>
  </si>
  <si>
    <t>王颖</t>
  </si>
  <si>
    <t>杨启叶</t>
  </si>
  <si>
    <t>龚梦蝶</t>
  </si>
  <si>
    <t>罗敏</t>
  </si>
  <si>
    <t>舒春香</t>
  </si>
  <si>
    <t>李明霞</t>
  </si>
  <si>
    <t>杨峥</t>
  </si>
  <si>
    <t>刘欢</t>
  </si>
  <si>
    <t>钟迪倩</t>
  </si>
  <si>
    <t>曾澜</t>
  </si>
  <si>
    <t>肖恬</t>
  </si>
  <si>
    <t>刘馨怡</t>
  </si>
  <si>
    <t>卓仁琳</t>
  </si>
  <si>
    <t>卿一平</t>
  </si>
  <si>
    <t>刘玉丽</t>
  </si>
  <si>
    <t>黄谦</t>
  </si>
  <si>
    <t>雷永</t>
  </si>
  <si>
    <t>张蓉</t>
  </si>
  <si>
    <t>陈欣</t>
  </si>
  <si>
    <t>胡光豪</t>
  </si>
  <si>
    <t>陈金钰</t>
  </si>
  <si>
    <t>庾亚芬</t>
  </si>
  <si>
    <t>罗雅倩</t>
  </si>
  <si>
    <t>罗丽</t>
  </si>
  <si>
    <t>陈江莉</t>
  </si>
  <si>
    <t>罗优优</t>
  </si>
  <si>
    <t>张菲菲</t>
  </si>
  <si>
    <t>胡晓燕</t>
  </si>
  <si>
    <t>朱姿</t>
  </si>
  <si>
    <t>吴玲丽</t>
  </si>
  <si>
    <t>高中化学教师</t>
  </si>
  <si>
    <t>曾彪</t>
  </si>
  <si>
    <t>陈旦</t>
  </si>
  <si>
    <t>刘登贤</t>
  </si>
  <si>
    <t>杨荣城</t>
  </si>
  <si>
    <t>张慧芳</t>
  </si>
  <si>
    <t>杨梦蓝</t>
  </si>
  <si>
    <t>向湘露</t>
  </si>
  <si>
    <t>伍伟民</t>
  </si>
  <si>
    <t>高菲</t>
  </si>
  <si>
    <t>唐清源</t>
  </si>
  <si>
    <t>杜思岢</t>
  </si>
  <si>
    <t>屈明英</t>
  </si>
  <si>
    <t>高中生物教师</t>
  </si>
  <si>
    <t>蒋慧</t>
  </si>
  <si>
    <t>谢荷花</t>
  </si>
  <si>
    <t>黄波</t>
  </si>
  <si>
    <t>刘涛</t>
  </si>
  <si>
    <t>戴艳琪</t>
  </si>
  <si>
    <t>高中历史教师</t>
  </si>
  <si>
    <t>李绍维</t>
  </si>
  <si>
    <t>欧阳亿</t>
  </si>
  <si>
    <t>陈再一</t>
  </si>
  <si>
    <t>高中政治教师</t>
  </si>
  <si>
    <t>李媛媛</t>
  </si>
  <si>
    <t>龚明德</t>
  </si>
  <si>
    <t>李建林</t>
  </si>
  <si>
    <t>高中地理教师</t>
  </si>
  <si>
    <t>马艳华</t>
  </si>
  <si>
    <t>赵才滔</t>
  </si>
  <si>
    <t>兰慧美</t>
  </si>
  <si>
    <t>张林</t>
  </si>
  <si>
    <t>田藜</t>
  </si>
  <si>
    <t>刘利</t>
  </si>
  <si>
    <t>周炫</t>
  </si>
  <si>
    <t>易晓微</t>
  </si>
  <si>
    <t>杨辉</t>
  </si>
  <si>
    <t>周璇</t>
  </si>
  <si>
    <t>高中语文教师（应届）</t>
  </si>
  <si>
    <t>彭洁</t>
  </si>
  <si>
    <t>刘阳利</t>
  </si>
  <si>
    <t>杨灵娟</t>
  </si>
  <si>
    <t>刘叶</t>
  </si>
  <si>
    <t>刘佳慧</t>
  </si>
  <si>
    <t>陈好</t>
  </si>
  <si>
    <t>杨丽燕</t>
  </si>
  <si>
    <t>杨文宗</t>
  </si>
  <si>
    <t>周鹏志</t>
  </si>
  <si>
    <t>高中体育教师（应届）</t>
  </si>
  <si>
    <t>石国兴</t>
  </si>
  <si>
    <t>向围</t>
  </si>
  <si>
    <t>许晖</t>
  </si>
  <si>
    <t>李思坊</t>
  </si>
  <si>
    <t>陈汪洋</t>
  </si>
  <si>
    <t>舒立</t>
  </si>
  <si>
    <t>屈天龙</t>
  </si>
  <si>
    <t>曹志平</t>
  </si>
  <si>
    <t>张森林</t>
  </si>
  <si>
    <t>李正英</t>
  </si>
  <si>
    <t>赵尉</t>
  </si>
  <si>
    <t>刘静</t>
  </si>
  <si>
    <t>陈俊铭</t>
  </si>
  <si>
    <t>谢志坚</t>
  </si>
  <si>
    <t>杨飞</t>
  </si>
  <si>
    <t>周艳杰</t>
  </si>
  <si>
    <t>覃韵文</t>
  </si>
  <si>
    <t>田立冬</t>
  </si>
  <si>
    <t>毛珍珍</t>
  </si>
  <si>
    <t>日语教师（应届）</t>
  </si>
  <si>
    <t>周逸</t>
  </si>
  <si>
    <t>梁湘怡</t>
  </si>
  <si>
    <t>潘静静</t>
  </si>
  <si>
    <t>艾琴</t>
  </si>
  <si>
    <t>蒋星雨</t>
  </si>
  <si>
    <t>高中数学教师（应届）</t>
  </si>
  <si>
    <t>李熠璇</t>
  </si>
  <si>
    <t>段振友</t>
  </si>
  <si>
    <t>易施豪</t>
  </si>
  <si>
    <t>周小崴</t>
  </si>
  <si>
    <t>陈自宏</t>
  </si>
  <si>
    <t>吴汶秦</t>
  </si>
  <si>
    <t>李嘉峻</t>
  </si>
  <si>
    <t>龙畅</t>
  </si>
  <si>
    <t>舒远康</t>
  </si>
  <si>
    <t>刘晴</t>
  </si>
  <si>
    <t>刘美娜</t>
  </si>
  <si>
    <t>王瑞婷</t>
  </si>
  <si>
    <t>高中英语教师（应届）</t>
  </si>
  <si>
    <t>莫雨欣</t>
  </si>
  <si>
    <t>刘蔚</t>
  </si>
  <si>
    <t>刘勋峥</t>
  </si>
  <si>
    <t>刘森苗</t>
  </si>
  <si>
    <t>阳思</t>
  </si>
  <si>
    <t>肖淼</t>
  </si>
  <si>
    <t>杨迎</t>
  </si>
  <si>
    <t>何宁</t>
  </si>
  <si>
    <t>肖艺巧</t>
  </si>
  <si>
    <t>吴澜</t>
  </si>
  <si>
    <t>易海涛</t>
  </si>
  <si>
    <t>黄蕾林</t>
  </si>
  <si>
    <t>高中生物教师（应届）</t>
  </si>
  <si>
    <t>阳玉楼</t>
  </si>
  <si>
    <t>赵湘</t>
  </si>
  <si>
    <t>熊宇晴</t>
  </si>
  <si>
    <t>仇思慧</t>
  </si>
  <si>
    <t>罗彩琪</t>
  </si>
  <si>
    <t>杨佳妮</t>
  </si>
  <si>
    <t>唐希</t>
  </si>
  <si>
    <t>周姣丽</t>
  </si>
  <si>
    <t>高中政治教师（应届）</t>
  </si>
  <si>
    <t>张榕湘</t>
  </si>
  <si>
    <t>李坤亮</t>
  </si>
  <si>
    <t>戴莉君</t>
  </si>
  <si>
    <t>夏娜</t>
  </si>
  <si>
    <t>吴瀚林</t>
  </si>
  <si>
    <t>曾晚英</t>
  </si>
  <si>
    <t>龚慧祯</t>
  </si>
  <si>
    <t>李清蓉</t>
  </si>
  <si>
    <t>周银柳</t>
  </si>
  <si>
    <t>杨丽君</t>
  </si>
  <si>
    <t>李慧</t>
  </si>
  <si>
    <t>于婷婷</t>
  </si>
  <si>
    <t>刘清</t>
  </si>
  <si>
    <t>吴丽平</t>
  </si>
  <si>
    <t>刘冬红</t>
  </si>
  <si>
    <t>尹霖春</t>
  </si>
  <si>
    <t>安丽斯</t>
  </si>
  <si>
    <t>宁颖</t>
  </si>
  <si>
    <t>高中地理教师（应届）</t>
  </si>
  <si>
    <t>唐芬</t>
  </si>
  <si>
    <t>陈楚</t>
  </si>
  <si>
    <t>刘晗</t>
  </si>
  <si>
    <t>杨志旺</t>
  </si>
  <si>
    <t>杨华敏</t>
  </si>
  <si>
    <t>江颖</t>
  </si>
  <si>
    <t>杨雪丽</t>
  </si>
  <si>
    <t>羊裕涵</t>
  </si>
  <si>
    <t>杨紫红</t>
  </si>
  <si>
    <t>陈又桢</t>
  </si>
  <si>
    <t>罗健尹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</si>
</sst>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9"/>
  <sheetViews>
    <sheetView tabSelected="1" topLeftCell="A184" workbookViewId="0">
      <selection activeCell="L2" sqref="L2"/>
    </sheetView>
  </sheetViews>
  <sheetFormatPr defaultColWidth="9" defaultRowHeight="13.5" outlineLevelCol="6"/>
  <cols>
    <col min="1" max="1" width="7.625" style="1" customWidth="1"/>
    <col min="2" max="2" width="12.5" style="1" customWidth="1"/>
    <col min="3" max="3" width="7.625" style="1" customWidth="1"/>
    <col min="4" max="4" width="16.375" style="1" customWidth="1"/>
    <col min="5" max="5" width="29" style="1" customWidth="1"/>
    <col min="6" max="6" width="12.625" style="1" customWidth="1"/>
    <col min="7" max="7" width="14.125" style="1" customWidth="1"/>
    <col min="8" max="16380" width="9" style="1"/>
  </cols>
  <sheetData>
    <row r="1" s="1" customFormat="1" ht="88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51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s="1" customFormat="1" ht="18.75" spans="1:7">
      <c r="A3" s="7" t="str">
        <f>"A1"</f>
        <v>A1</v>
      </c>
      <c r="B3" s="7" t="s">
        <v>8</v>
      </c>
      <c r="C3" s="7" t="s">
        <v>9</v>
      </c>
      <c r="D3" s="7" t="str">
        <f>"43050109"</f>
        <v>43050109</v>
      </c>
      <c r="E3" s="7" t="s">
        <v>10</v>
      </c>
      <c r="F3" s="7">
        <v>91.5</v>
      </c>
      <c r="G3" s="8" t="s">
        <v>11</v>
      </c>
    </row>
    <row r="4" s="1" customFormat="1" ht="18.75" spans="1:7">
      <c r="A4" s="7" t="str">
        <f>"A1"</f>
        <v>A1</v>
      </c>
      <c r="B4" s="7" t="s">
        <v>12</v>
      </c>
      <c r="C4" s="7" t="s">
        <v>9</v>
      </c>
      <c r="D4" s="7" t="str">
        <f>"43050108"</f>
        <v>43050108</v>
      </c>
      <c r="E4" s="7" t="s">
        <v>10</v>
      </c>
      <c r="F4" s="7">
        <v>83.5</v>
      </c>
      <c r="G4" s="8" t="s">
        <v>11</v>
      </c>
    </row>
    <row r="5" s="1" customFormat="1" ht="18.75" spans="1:7">
      <c r="A5" s="7" t="str">
        <f>"A1"</f>
        <v>A1</v>
      </c>
      <c r="B5" s="7" t="s">
        <v>13</v>
      </c>
      <c r="C5" s="7" t="s">
        <v>9</v>
      </c>
      <c r="D5" s="7" t="str">
        <f>"43050104"</f>
        <v>43050104</v>
      </c>
      <c r="E5" s="7" t="s">
        <v>10</v>
      </c>
      <c r="F5" s="7">
        <v>82</v>
      </c>
      <c r="G5" s="7" t="s">
        <v>14</v>
      </c>
    </row>
    <row r="6" s="1" customFormat="1" ht="18.75" spans="1:7">
      <c r="A6" s="7" t="str">
        <f>"A1"</f>
        <v>A1</v>
      </c>
      <c r="B6" s="7" t="s">
        <v>15</v>
      </c>
      <c r="C6" s="7" t="s">
        <v>9</v>
      </c>
      <c r="D6" s="7" t="str">
        <f>"43050106"</f>
        <v>43050106</v>
      </c>
      <c r="E6" s="7" t="s">
        <v>10</v>
      </c>
      <c r="F6" s="7">
        <v>80.5</v>
      </c>
      <c r="G6" s="7" t="s">
        <v>14</v>
      </c>
    </row>
    <row r="7" s="1" customFormat="1" ht="18.75" spans="1:7">
      <c r="A7" s="7" t="str">
        <f>"A1"</f>
        <v>A1</v>
      </c>
      <c r="B7" s="7" t="s">
        <v>16</v>
      </c>
      <c r="C7" s="7" t="s">
        <v>9</v>
      </c>
      <c r="D7" s="7" t="str">
        <f>"43050103"</f>
        <v>43050103</v>
      </c>
      <c r="E7" s="7" t="s">
        <v>10</v>
      </c>
      <c r="F7" s="7">
        <v>79</v>
      </c>
      <c r="G7" s="7" t="s">
        <v>14</v>
      </c>
    </row>
    <row r="8" s="1" customFormat="1" ht="18.75" spans="1:7">
      <c r="A8" s="7" t="str">
        <f>"A1"</f>
        <v>A1</v>
      </c>
      <c r="B8" s="7" t="s">
        <v>17</v>
      </c>
      <c r="C8" s="7" t="s">
        <v>9</v>
      </c>
      <c r="D8" s="7" t="str">
        <f>"43050105"</f>
        <v>43050105</v>
      </c>
      <c r="E8" s="7" t="s">
        <v>10</v>
      </c>
      <c r="F8" s="7">
        <v>72.5</v>
      </c>
      <c r="G8" s="7" t="s">
        <v>14</v>
      </c>
    </row>
    <row r="9" s="1" customFormat="1" ht="18.75" spans="1:7">
      <c r="A9" s="7" t="str">
        <f>"A1"</f>
        <v>A1</v>
      </c>
      <c r="B9" s="7" t="s">
        <v>18</v>
      </c>
      <c r="C9" s="7" t="s">
        <v>19</v>
      </c>
      <c r="D9" s="7" t="str">
        <f>"43050101"</f>
        <v>43050101</v>
      </c>
      <c r="E9" s="7" t="s">
        <v>10</v>
      </c>
      <c r="F9" s="7" t="s">
        <v>20</v>
      </c>
      <c r="G9" s="7" t="s">
        <v>14</v>
      </c>
    </row>
    <row r="10" s="1" customFormat="1" ht="18.75" spans="1:7">
      <c r="A10" s="7" t="str">
        <f>"A1"</f>
        <v>A1</v>
      </c>
      <c r="B10" s="7" t="s">
        <v>21</v>
      </c>
      <c r="C10" s="7" t="s">
        <v>9</v>
      </c>
      <c r="D10" s="7" t="str">
        <f>"43050102"</f>
        <v>43050102</v>
      </c>
      <c r="E10" s="7" t="s">
        <v>10</v>
      </c>
      <c r="F10" s="7" t="s">
        <v>20</v>
      </c>
      <c r="G10" s="7" t="s">
        <v>14</v>
      </c>
    </row>
    <row r="11" s="1" customFormat="1" ht="18.75" spans="1:7">
      <c r="A11" s="7" t="str">
        <f>"A1"</f>
        <v>A1</v>
      </c>
      <c r="B11" s="7" t="s">
        <v>22</v>
      </c>
      <c r="C11" s="7" t="s">
        <v>9</v>
      </c>
      <c r="D11" s="7" t="str">
        <f>"43050107"</f>
        <v>43050107</v>
      </c>
      <c r="E11" s="7" t="s">
        <v>10</v>
      </c>
      <c r="F11" s="7" t="s">
        <v>20</v>
      </c>
      <c r="G11" s="7" t="s">
        <v>14</v>
      </c>
    </row>
    <row r="12" s="1" customFormat="1" ht="18.75" spans="1:7">
      <c r="A12" s="7" t="str">
        <f>"A11"</f>
        <v>A11</v>
      </c>
      <c r="B12" s="7" t="s">
        <v>23</v>
      </c>
      <c r="C12" s="7" t="s">
        <v>19</v>
      </c>
      <c r="D12" s="7" t="str">
        <f>"43050515"</f>
        <v>43050515</v>
      </c>
      <c r="E12" s="7" t="s">
        <v>24</v>
      </c>
      <c r="F12" s="7">
        <v>87.3</v>
      </c>
      <c r="G12" s="8" t="s">
        <v>11</v>
      </c>
    </row>
    <row r="13" s="1" customFormat="1" ht="18.75" spans="1:7">
      <c r="A13" s="7" t="str">
        <f>"A11"</f>
        <v>A11</v>
      </c>
      <c r="B13" s="7" t="s">
        <v>25</v>
      </c>
      <c r="C13" s="7" t="s">
        <v>19</v>
      </c>
      <c r="D13" s="7" t="str">
        <f>"43050503"</f>
        <v>43050503</v>
      </c>
      <c r="E13" s="7" t="s">
        <v>24</v>
      </c>
      <c r="F13" s="7">
        <v>73.3</v>
      </c>
      <c r="G13" s="8" t="s">
        <v>11</v>
      </c>
    </row>
    <row r="14" s="1" customFormat="1" ht="18.75" spans="1:7">
      <c r="A14" s="7" t="str">
        <f>"A11"</f>
        <v>A11</v>
      </c>
      <c r="B14" s="7" t="s">
        <v>26</v>
      </c>
      <c r="C14" s="7" t="s">
        <v>19</v>
      </c>
      <c r="D14" s="7" t="str">
        <f>"43050509"</f>
        <v>43050509</v>
      </c>
      <c r="E14" s="7" t="s">
        <v>24</v>
      </c>
      <c r="F14" s="7">
        <v>72.1</v>
      </c>
      <c r="G14" s="7" t="s">
        <v>14</v>
      </c>
    </row>
    <row r="15" s="1" customFormat="1" ht="18.75" spans="1:7">
      <c r="A15" s="7" t="str">
        <f>"A11"</f>
        <v>A11</v>
      </c>
      <c r="B15" s="7" t="s">
        <v>27</v>
      </c>
      <c r="C15" s="7" t="s">
        <v>9</v>
      </c>
      <c r="D15" s="7" t="str">
        <f>"43050513"</f>
        <v>43050513</v>
      </c>
      <c r="E15" s="7" t="s">
        <v>24</v>
      </c>
      <c r="F15" s="7">
        <v>70</v>
      </c>
      <c r="G15" s="7" t="s">
        <v>14</v>
      </c>
    </row>
    <row r="16" s="1" customFormat="1" ht="18.75" spans="1:7">
      <c r="A16" s="7" t="str">
        <f>"A11"</f>
        <v>A11</v>
      </c>
      <c r="B16" s="7" t="s">
        <v>28</v>
      </c>
      <c r="C16" s="7" t="s">
        <v>19</v>
      </c>
      <c r="D16" s="7" t="str">
        <f>"43050514"</f>
        <v>43050514</v>
      </c>
      <c r="E16" s="7" t="s">
        <v>24</v>
      </c>
      <c r="F16" s="7">
        <v>69.8</v>
      </c>
      <c r="G16" s="7" t="s">
        <v>14</v>
      </c>
    </row>
    <row r="17" s="1" customFormat="1" ht="18.75" spans="1:7">
      <c r="A17" s="7" t="str">
        <f>"A11"</f>
        <v>A11</v>
      </c>
      <c r="B17" s="7" t="s">
        <v>29</v>
      </c>
      <c r="C17" s="7" t="s">
        <v>9</v>
      </c>
      <c r="D17" s="7" t="str">
        <f>"43050504"</f>
        <v>43050504</v>
      </c>
      <c r="E17" s="7" t="s">
        <v>24</v>
      </c>
      <c r="F17" s="7">
        <v>65.8</v>
      </c>
      <c r="G17" s="7" t="s">
        <v>14</v>
      </c>
    </row>
    <row r="18" s="1" customFormat="1" ht="18.75" spans="1:7">
      <c r="A18" s="7" t="str">
        <f>"A11"</f>
        <v>A11</v>
      </c>
      <c r="B18" s="7" t="s">
        <v>30</v>
      </c>
      <c r="C18" s="7" t="s">
        <v>19</v>
      </c>
      <c r="D18" s="7" t="str">
        <f>"43050516"</f>
        <v>43050516</v>
      </c>
      <c r="E18" s="7" t="s">
        <v>24</v>
      </c>
      <c r="F18" s="7">
        <v>64.8</v>
      </c>
      <c r="G18" s="7" t="s">
        <v>14</v>
      </c>
    </row>
    <row r="19" s="1" customFormat="1" ht="18.75" spans="1:7">
      <c r="A19" s="7" t="str">
        <f>"A11"</f>
        <v>A11</v>
      </c>
      <c r="B19" s="7" t="s">
        <v>31</v>
      </c>
      <c r="C19" s="7" t="s">
        <v>19</v>
      </c>
      <c r="D19" s="7" t="str">
        <f>"43050511"</f>
        <v>43050511</v>
      </c>
      <c r="E19" s="7" t="s">
        <v>24</v>
      </c>
      <c r="F19" s="7">
        <v>58.5</v>
      </c>
      <c r="G19" s="7" t="s">
        <v>14</v>
      </c>
    </row>
    <row r="20" s="1" customFormat="1" ht="18.75" spans="1:7">
      <c r="A20" s="7" t="str">
        <f>"A11"</f>
        <v>A11</v>
      </c>
      <c r="B20" s="7" t="s">
        <v>32</v>
      </c>
      <c r="C20" s="7" t="s">
        <v>19</v>
      </c>
      <c r="D20" s="7" t="str">
        <f>"43050517"</f>
        <v>43050517</v>
      </c>
      <c r="E20" s="7" t="s">
        <v>24</v>
      </c>
      <c r="F20" s="7">
        <v>57.4</v>
      </c>
      <c r="G20" s="7" t="s">
        <v>14</v>
      </c>
    </row>
    <row r="21" s="1" customFormat="1" ht="18.75" spans="1:7">
      <c r="A21" s="7" t="str">
        <f>"A11"</f>
        <v>A11</v>
      </c>
      <c r="B21" s="7" t="s">
        <v>33</v>
      </c>
      <c r="C21" s="7" t="s">
        <v>19</v>
      </c>
      <c r="D21" s="7" t="str">
        <f>"43050507"</f>
        <v>43050507</v>
      </c>
      <c r="E21" s="7" t="s">
        <v>24</v>
      </c>
      <c r="F21" s="7">
        <v>55.4</v>
      </c>
      <c r="G21" s="7" t="s">
        <v>14</v>
      </c>
    </row>
    <row r="22" s="1" customFormat="1" ht="18.75" spans="1:7">
      <c r="A22" s="7" t="str">
        <f>"A11"</f>
        <v>A11</v>
      </c>
      <c r="B22" s="7" t="s">
        <v>34</v>
      </c>
      <c r="C22" s="7" t="s">
        <v>19</v>
      </c>
      <c r="D22" s="7" t="str">
        <f>"43050510"</f>
        <v>43050510</v>
      </c>
      <c r="E22" s="7" t="s">
        <v>24</v>
      </c>
      <c r="F22" s="7">
        <v>54.1</v>
      </c>
      <c r="G22" s="7" t="s">
        <v>14</v>
      </c>
    </row>
    <row r="23" s="1" customFormat="1" ht="18.75" spans="1:7">
      <c r="A23" s="7" t="str">
        <f>"A11"</f>
        <v>A11</v>
      </c>
      <c r="B23" s="7" t="s">
        <v>35</v>
      </c>
      <c r="C23" s="7" t="s">
        <v>19</v>
      </c>
      <c r="D23" s="7" t="str">
        <f>"43050508"</f>
        <v>43050508</v>
      </c>
      <c r="E23" s="7" t="s">
        <v>24</v>
      </c>
      <c r="F23" s="7">
        <v>53.5</v>
      </c>
      <c r="G23" s="7" t="s">
        <v>14</v>
      </c>
    </row>
    <row r="24" s="1" customFormat="1" ht="18.75" spans="1:7">
      <c r="A24" s="7" t="str">
        <f>"A11"</f>
        <v>A11</v>
      </c>
      <c r="B24" s="7" t="s">
        <v>36</v>
      </c>
      <c r="C24" s="7" t="s">
        <v>19</v>
      </c>
      <c r="D24" s="7" t="str">
        <f>"43050501"</f>
        <v>43050501</v>
      </c>
      <c r="E24" s="7" t="s">
        <v>24</v>
      </c>
      <c r="F24" s="7" t="s">
        <v>20</v>
      </c>
      <c r="G24" s="7" t="s">
        <v>14</v>
      </c>
    </row>
    <row r="25" s="1" customFormat="1" ht="18.75" spans="1:7">
      <c r="A25" s="7" t="str">
        <f>"A11"</f>
        <v>A11</v>
      </c>
      <c r="B25" s="7" t="s">
        <v>37</v>
      </c>
      <c r="C25" s="7" t="s">
        <v>19</v>
      </c>
      <c r="D25" s="7" t="str">
        <f>"43050502"</f>
        <v>43050502</v>
      </c>
      <c r="E25" s="7" t="s">
        <v>24</v>
      </c>
      <c r="F25" s="7" t="s">
        <v>20</v>
      </c>
      <c r="G25" s="7" t="s">
        <v>14</v>
      </c>
    </row>
    <row r="26" s="1" customFormat="1" ht="18.75" spans="1:7">
      <c r="A26" s="7" t="str">
        <f>"A11"</f>
        <v>A11</v>
      </c>
      <c r="B26" s="7" t="s">
        <v>38</v>
      </c>
      <c r="C26" s="7" t="s">
        <v>19</v>
      </c>
      <c r="D26" s="7" t="str">
        <f>"43050505"</f>
        <v>43050505</v>
      </c>
      <c r="E26" s="7" t="s">
        <v>24</v>
      </c>
      <c r="F26" s="7" t="s">
        <v>20</v>
      </c>
      <c r="G26" s="7" t="s">
        <v>14</v>
      </c>
    </row>
    <row r="27" s="1" customFormat="1" ht="18.75" spans="1:7">
      <c r="A27" s="7" t="str">
        <f>"A11"</f>
        <v>A11</v>
      </c>
      <c r="B27" s="7" t="s">
        <v>39</v>
      </c>
      <c r="C27" s="7" t="s">
        <v>19</v>
      </c>
      <c r="D27" s="7" t="str">
        <f>"43050506"</f>
        <v>43050506</v>
      </c>
      <c r="E27" s="7" t="s">
        <v>24</v>
      </c>
      <c r="F27" s="7" t="s">
        <v>20</v>
      </c>
      <c r="G27" s="7" t="s">
        <v>14</v>
      </c>
    </row>
    <row r="28" s="1" customFormat="1" ht="18.75" spans="1:7">
      <c r="A28" s="7" t="str">
        <f>"A11"</f>
        <v>A11</v>
      </c>
      <c r="B28" s="7" t="s">
        <v>40</v>
      </c>
      <c r="C28" s="7" t="s">
        <v>19</v>
      </c>
      <c r="D28" s="7" t="str">
        <f>"43050512"</f>
        <v>43050512</v>
      </c>
      <c r="E28" s="7" t="s">
        <v>24</v>
      </c>
      <c r="F28" s="7" t="s">
        <v>20</v>
      </c>
      <c r="G28" s="7" t="s">
        <v>14</v>
      </c>
    </row>
    <row r="29" s="1" customFormat="1" ht="18.75" spans="1:7">
      <c r="A29" s="7" t="str">
        <f>"A11"</f>
        <v>A11</v>
      </c>
      <c r="B29" s="7" t="s">
        <v>41</v>
      </c>
      <c r="C29" s="7" t="s">
        <v>19</v>
      </c>
      <c r="D29" s="7" t="str">
        <f>"43050518"</f>
        <v>43050518</v>
      </c>
      <c r="E29" s="7" t="s">
        <v>24</v>
      </c>
      <c r="F29" s="7" t="s">
        <v>20</v>
      </c>
      <c r="G29" s="7" t="s">
        <v>14</v>
      </c>
    </row>
    <row r="30" s="1" customFormat="1" ht="18.75" spans="1:7">
      <c r="A30" s="7" t="str">
        <f>"A12"</f>
        <v>A12</v>
      </c>
      <c r="B30" s="7" t="s">
        <v>42</v>
      </c>
      <c r="C30" s="7" t="s">
        <v>9</v>
      </c>
      <c r="D30" s="7" t="str">
        <f>"43050607"</f>
        <v>43050607</v>
      </c>
      <c r="E30" s="7" t="s">
        <v>43</v>
      </c>
      <c r="F30" s="7">
        <v>90.7</v>
      </c>
      <c r="G30" s="8" t="s">
        <v>11</v>
      </c>
    </row>
    <row r="31" s="1" customFormat="1" ht="18.75" spans="1:7">
      <c r="A31" s="7" t="str">
        <f>"A12"</f>
        <v>A12</v>
      </c>
      <c r="B31" s="7" t="s">
        <v>44</v>
      </c>
      <c r="C31" s="7" t="s">
        <v>9</v>
      </c>
      <c r="D31" s="7" t="str">
        <f>"43050618"</f>
        <v>43050618</v>
      </c>
      <c r="E31" s="7" t="s">
        <v>43</v>
      </c>
      <c r="F31" s="7">
        <v>89.6</v>
      </c>
      <c r="G31" s="8" t="s">
        <v>11</v>
      </c>
    </row>
    <row r="32" s="1" customFormat="1" ht="18.75" spans="1:7">
      <c r="A32" s="7" t="str">
        <f>"A12"</f>
        <v>A12</v>
      </c>
      <c r="B32" s="7" t="s">
        <v>45</v>
      </c>
      <c r="C32" s="7" t="s">
        <v>19</v>
      </c>
      <c r="D32" s="7" t="str">
        <f>"43050631"</f>
        <v>43050631</v>
      </c>
      <c r="E32" s="7" t="s">
        <v>43</v>
      </c>
      <c r="F32" s="7">
        <v>89.5</v>
      </c>
      <c r="G32" s="7" t="s">
        <v>14</v>
      </c>
    </row>
    <row r="33" s="1" customFormat="1" ht="18.75" spans="1:7">
      <c r="A33" s="7" t="str">
        <f>"A12"</f>
        <v>A12</v>
      </c>
      <c r="B33" s="7" t="s">
        <v>46</v>
      </c>
      <c r="C33" s="7" t="s">
        <v>19</v>
      </c>
      <c r="D33" s="7" t="str">
        <f>"43050601"</f>
        <v>43050601</v>
      </c>
      <c r="E33" s="7" t="s">
        <v>43</v>
      </c>
      <c r="F33" s="7">
        <v>89.2</v>
      </c>
      <c r="G33" s="7" t="s">
        <v>14</v>
      </c>
    </row>
    <row r="34" s="1" customFormat="1" ht="18.75" spans="1:7">
      <c r="A34" s="7" t="str">
        <f>"A12"</f>
        <v>A12</v>
      </c>
      <c r="B34" s="7" t="s">
        <v>47</v>
      </c>
      <c r="C34" s="7" t="s">
        <v>19</v>
      </c>
      <c r="D34" s="7" t="str">
        <f>"43050619"</f>
        <v>43050619</v>
      </c>
      <c r="E34" s="7" t="s">
        <v>43</v>
      </c>
      <c r="F34" s="7">
        <v>88</v>
      </c>
      <c r="G34" s="7" t="s">
        <v>14</v>
      </c>
    </row>
    <row r="35" s="1" customFormat="1" ht="18.75" spans="1:7">
      <c r="A35" s="7" t="str">
        <f>"A12"</f>
        <v>A12</v>
      </c>
      <c r="B35" s="7" t="s">
        <v>48</v>
      </c>
      <c r="C35" s="7" t="s">
        <v>9</v>
      </c>
      <c r="D35" s="7" t="str">
        <f>"43050610"</f>
        <v>43050610</v>
      </c>
      <c r="E35" s="7" t="s">
        <v>43</v>
      </c>
      <c r="F35" s="7">
        <v>87.2</v>
      </c>
      <c r="G35" s="7" t="s">
        <v>14</v>
      </c>
    </row>
    <row r="36" s="1" customFormat="1" ht="18.75" spans="1:7">
      <c r="A36" s="7" t="str">
        <f>"A12"</f>
        <v>A12</v>
      </c>
      <c r="B36" s="7" t="s">
        <v>49</v>
      </c>
      <c r="C36" s="7" t="s">
        <v>9</v>
      </c>
      <c r="D36" s="7" t="str">
        <f>"43050623"</f>
        <v>43050623</v>
      </c>
      <c r="E36" s="7" t="s">
        <v>43</v>
      </c>
      <c r="F36" s="7">
        <v>84.3</v>
      </c>
      <c r="G36" s="7" t="s">
        <v>14</v>
      </c>
    </row>
    <row r="37" s="1" customFormat="1" ht="18.75" spans="1:7">
      <c r="A37" s="7" t="str">
        <f>"A12"</f>
        <v>A12</v>
      </c>
      <c r="B37" s="7" t="s">
        <v>50</v>
      </c>
      <c r="C37" s="7" t="s">
        <v>9</v>
      </c>
      <c r="D37" s="7" t="str">
        <f>"43050630"</f>
        <v>43050630</v>
      </c>
      <c r="E37" s="7" t="s">
        <v>43</v>
      </c>
      <c r="F37" s="7">
        <v>83.6</v>
      </c>
      <c r="G37" s="7" t="s">
        <v>14</v>
      </c>
    </row>
    <row r="38" s="1" customFormat="1" ht="18.75" spans="1:7">
      <c r="A38" s="7" t="str">
        <f>"A12"</f>
        <v>A12</v>
      </c>
      <c r="B38" s="7" t="s">
        <v>51</v>
      </c>
      <c r="C38" s="7" t="s">
        <v>9</v>
      </c>
      <c r="D38" s="7" t="str">
        <f>"43050621"</f>
        <v>43050621</v>
      </c>
      <c r="E38" s="7" t="s">
        <v>43</v>
      </c>
      <c r="F38" s="7">
        <v>79.9</v>
      </c>
      <c r="G38" s="7" t="s">
        <v>14</v>
      </c>
    </row>
    <row r="39" s="1" customFormat="1" ht="18.75" spans="1:7">
      <c r="A39" s="7" t="str">
        <f>"A12"</f>
        <v>A12</v>
      </c>
      <c r="B39" s="7" t="s">
        <v>52</v>
      </c>
      <c r="C39" s="7" t="s">
        <v>9</v>
      </c>
      <c r="D39" s="7" t="str">
        <f>"43050605"</f>
        <v>43050605</v>
      </c>
      <c r="E39" s="7" t="s">
        <v>43</v>
      </c>
      <c r="F39" s="7">
        <v>79.6</v>
      </c>
      <c r="G39" s="7" t="s">
        <v>14</v>
      </c>
    </row>
    <row r="40" s="1" customFormat="1" ht="18.75" spans="1:7">
      <c r="A40" s="7" t="str">
        <f>"A12"</f>
        <v>A12</v>
      </c>
      <c r="B40" s="7" t="s">
        <v>53</v>
      </c>
      <c r="C40" s="7" t="s">
        <v>9</v>
      </c>
      <c r="D40" s="7" t="str">
        <f>"43050622"</f>
        <v>43050622</v>
      </c>
      <c r="E40" s="7" t="s">
        <v>43</v>
      </c>
      <c r="F40" s="7">
        <v>79.4</v>
      </c>
      <c r="G40" s="7" t="s">
        <v>14</v>
      </c>
    </row>
    <row r="41" s="1" customFormat="1" ht="18.75" spans="1:7">
      <c r="A41" s="7" t="str">
        <f>"A12"</f>
        <v>A12</v>
      </c>
      <c r="B41" s="7" t="s">
        <v>54</v>
      </c>
      <c r="C41" s="7" t="s">
        <v>9</v>
      </c>
      <c r="D41" s="7" t="str">
        <f>"43050626"</f>
        <v>43050626</v>
      </c>
      <c r="E41" s="7" t="s">
        <v>43</v>
      </c>
      <c r="F41" s="7">
        <v>79.4</v>
      </c>
      <c r="G41" s="7" t="s">
        <v>14</v>
      </c>
    </row>
    <row r="42" s="1" customFormat="1" ht="18.75" spans="1:7">
      <c r="A42" s="7" t="str">
        <f>"A12"</f>
        <v>A12</v>
      </c>
      <c r="B42" s="7" t="s">
        <v>55</v>
      </c>
      <c r="C42" s="7" t="s">
        <v>9</v>
      </c>
      <c r="D42" s="7" t="str">
        <f>"43050603"</f>
        <v>43050603</v>
      </c>
      <c r="E42" s="7" t="s">
        <v>43</v>
      </c>
      <c r="F42" s="7">
        <v>79.2</v>
      </c>
      <c r="G42" s="7" t="s">
        <v>14</v>
      </c>
    </row>
    <row r="43" s="1" customFormat="1" ht="18.75" spans="1:7">
      <c r="A43" s="7" t="str">
        <f>"A12"</f>
        <v>A12</v>
      </c>
      <c r="B43" s="7" t="s">
        <v>56</v>
      </c>
      <c r="C43" s="7" t="s">
        <v>9</v>
      </c>
      <c r="D43" s="7" t="str">
        <f>"43050624"</f>
        <v>43050624</v>
      </c>
      <c r="E43" s="7" t="s">
        <v>43</v>
      </c>
      <c r="F43" s="7">
        <v>78.4</v>
      </c>
      <c r="G43" s="7" t="s">
        <v>14</v>
      </c>
    </row>
    <row r="44" s="1" customFormat="1" ht="18.75" spans="1:7">
      <c r="A44" s="7" t="str">
        <f>"A12"</f>
        <v>A12</v>
      </c>
      <c r="B44" s="7" t="s">
        <v>57</v>
      </c>
      <c r="C44" s="7" t="s">
        <v>9</v>
      </c>
      <c r="D44" s="7" t="str">
        <f>"43050604"</f>
        <v>43050604</v>
      </c>
      <c r="E44" s="7" t="s">
        <v>43</v>
      </c>
      <c r="F44" s="7">
        <v>78.2</v>
      </c>
      <c r="G44" s="7" t="s">
        <v>14</v>
      </c>
    </row>
    <row r="45" s="1" customFormat="1" ht="18.75" spans="1:7">
      <c r="A45" s="7" t="str">
        <f>"A12"</f>
        <v>A12</v>
      </c>
      <c r="B45" s="7" t="s">
        <v>58</v>
      </c>
      <c r="C45" s="7" t="s">
        <v>19</v>
      </c>
      <c r="D45" s="7" t="str">
        <f>"43050616"</f>
        <v>43050616</v>
      </c>
      <c r="E45" s="7" t="s">
        <v>43</v>
      </c>
      <c r="F45" s="7">
        <v>76.7</v>
      </c>
      <c r="G45" s="7" t="s">
        <v>14</v>
      </c>
    </row>
    <row r="46" s="1" customFormat="1" ht="18.75" spans="1:7">
      <c r="A46" s="7" t="str">
        <f>"A12"</f>
        <v>A12</v>
      </c>
      <c r="B46" s="7" t="s">
        <v>59</v>
      </c>
      <c r="C46" s="7" t="s">
        <v>9</v>
      </c>
      <c r="D46" s="7" t="str">
        <f>"43050620"</f>
        <v>43050620</v>
      </c>
      <c r="E46" s="7" t="s">
        <v>43</v>
      </c>
      <c r="F46" s="7">
        <v>75.2</v>
      </c>
      <c r="G46" s="7" t="s">
        <v>14</v>
      </c>
    </row>
    <row r="47" s="1" customFormat="1" ht="18.75" spans="1:7">
      <c r="A47" s="7" t="str">
        <f>"A12"</f>
        <v>A12</v>
      </c>
      <c r="B47" s="7" t="s">
        <v>60</v>
      </c>
      <c r="C47" s="7" t="s">
        <v>9</v>
      </c>
      <c r="D47" s="7" t="str">
        <f>"43050609"</f>
        <v>43050609</v>
      </c>
      <c r="E47" s="7" t="s">
        <v>43</v>
      </c>
      <c r="F47" s="7">
        <v>75.1</v>
      </c>
      <c r="G47" s="7" t="s">
        <v>14</v>
      </c>
    </row>
    <row r="48" s="1" customFormat="1" ht="18.75" spans="1:7">
      <c r="A48" s="7" t="str">
        <f>"A12"</f>
        <v>A12</v>
      </c>
      <c r="B48" s="7" t="s">
        <v>61</v>
      </c>
      <c r="C48" s="7" t="s">
        <v>19</v>
      </c>
      <c r="D48" s="7" t="str">
        <f>"43050608"</f>
        <v>43050608</v>
      </c>
      <c r="E48" s="7" t="s">
        <v>43</v>
      </c>
      <c r="F48" s="7">
        <v>73.8</v>
      </c>
      <c r="G48" s="7" t="s">
        <v>14</v>
      </c>
    </row>
    <row r="49" s="1" customFormat="1" ht="18.75" spans="1:7">
      <c r="A49" s="7" t="str">
        <f>"A12"</f>
        <v>A12</v>
      </c>
      <c r="B49" s="7" t="s">
        <v>62</v>
      </c>
      <c r="C49" s="7" t="s">
        <v>9</v>
      </c>
      <c r="D49" s="7" t="str">
        <f>"43050617"</f>
        <v>43050617</v>
      </c>
      <c r="E49" s="7" t="s">
        <v>43</v>
      </c>
      <c r="F49" s="7">
        <v>72.6</v>
      </c>
      <c r="G49" s="7" t="s">
        <v>14</v>
      </c>
    </row>
    <row r="50" s="1" customFormat="1" ht="18.75" spans="1:7">
      <c r="A50" s="7" t="str">
        <f>"A12"</f>
        <v>A12</v>
      </c>
      <c r="B50" s="7" t="s">
        <v>63</v>
      </c>
      <c r="C50" s="7" t="s">
        <v>9</v>
      </c>
      <c r="D50" s="7" t="str">
        <f>"43050634"</f>
        <v>43050634</v>
      </c>
      <c r="E50" s="7" t="s">
        <v>43</v>
      </c>
      <c r="F50" s="7">
        <v>72.6</v>
      </c>
      <c r="G50" s="7" t="s">
        <v>14</v>
      </c>
    </row>
    <row r="51" s="1" customFormat="1" ht="18.75" spans="1:7">
      <c r="A51" s="7" t="str">
        <f>"A12"</f>
        <v>A12</v>
      </c>
      <c r="B51" s="7" t="s">
        <v>64</v>
      </c>
      <c r="C51" s="7" t="s">
        <v>19</v>
      </c>
      <c r="D51" s="7" t="str">
        <f>"43050602"</f>
        <v>43050602</v>
      </c>
      <c r="E51" s="7" t="s">
        <v>43</v>
      </c>
      <c r="F51" s="7">
        <v>70.8</v>
      </c>
      <c r="G51" s="7" t="s">
        <v>14</v>
      </c>
    </row>
    <row r="52" s="1" customFormat="1" ht="18.75" spans="1:7">
      <c r="A52" s="7" t="str">
        <f>"A12"</f>
        <v>A12</v>
      </c>
      <c r="B52" s="7" t="s">
        <v>65</v>
      </c>
      <c r="C52" s="7" t="s">
        <v>9</v>
      </c>
      <c r="D52" s="7" t="str">
        <f>"43050632"</f>
        <v>43050632</v>
      </c>
      <c r="E52" s="7" t="s">
        <v>43</v>
      </c>
      <c r="F52" s="7">
        <v>69.5</v>
      </c>
      <c r="G52" s="7" t="s">
        <v>14</v>
      </c>
    </row>
    <row r="53" s="1" customFormat="1" ht="18.75" spans="1:7">
      <c r="A53" s="7" t="str">
        <f>"A12"</f>
        <v>A12</v>
      </c>
      <c r="B53" s="7" t="s">
        <v>66</v>
      </c>
      <c r="C53" s="7" t="s">
        <v>9</v>
      </c>
      <c r="D53" s="7" t="str">
        <f>"43050611"</f>
        <v>43050611</v>
      </c>
      <c r="E53" s="7" t="s">
        <v>43</v>
      </c>
      <c r="F53" s="7">
        <v>69</v>
      </c>
      <c r="G53" s="7" t="s">
        <v>14</v>
      </c>
    </row>
    <row r="54" s="1" customFormat="1" ht="18.75" spans="1:7">
      <c r="A54" s="7" t="str">
        <f>"A12"</f>
        <v>A12</v>
      </c>
      <c r="B54" s="7" t="s">
        <v>67</v>
      </c>
      <c r="C54" s="7" t="s">
        <v>9</v>
      </c>
      <c r="D54" s="7" t="str">
        <f>"43050628"</f>
        <v>43050628</v>
      </c>
      <c r="E54" s="7" t="s">
        <v>43</v>
      </c>
      <c r="F54" s="7">
        <v>64.8</v>
      </c>
      <c r="G54" s="7" t="s">
        <v>14</v>
      </c>
    </row>
    <row r="55" s="1" customFormat="1" ht="18.75" spans="1:7">
      <c r="A55" s="7" t="str">
        <f>"A12"</f>
        <v>A12</v>
      </c>
      <c r="B55" s="7" t="s">
        <v>68</v>
      </c>
      <c r="C55" s="7" t="s">
        <v>9</v>
      </c>
      <c r="D55" s="7" t="str">
        <f>"43050635"</f>
        <v>43050635</v>
      </c>
      <c r="E55" s="7" t="s">
        <v>43</v>
      </c>
      <c r="F55" s="7">
        <v>61</v>
      </c>
      <c r="G55" s="7" t="s">
        <v>14</v>
      </c>
    </row>
    <row r="56" s="1" customFormat="1" ht="18.75" spans="1:7">
      <c r="A56" s="7" t="str">
        <f>"A12"</f>
        <v>A12</v>
      </c>
      <c r="B56" s="7" t="s">
        <v>69</v>
      </c>
      <c r="C56" s="7" t="s">
        <v>19</v>
      </c>
      <c r="D56" s="7" t="str">
        <f>"43050629"</f>
        <v>43050629</v>
      </c>
      <c r="E56" s="7" t="s">
        <v>43</v>
      </c>
      <c r="F56" s="7">
        <v>60.8</v>
      </c>
      <c r="G56" s="7" t="s">
        <v>14</v>
      </c>
    </row>
    <row r="57" s="1" customFormat="1" ht="18.75" spans="1:7">
      <c r="A57" s="7" t="str">
        <f>"A12"</f>
        <v>A12</v>
      </c>
      <c r="B57" s="7" t="s">
        <v>70</v>
      </c>
      <c r="C57" s="7" t="s">
        <v>9</v>
      </c>
      <c r="D57" s="7" t="str">
        <f>"43050606"</f>
        <v>43050606</v>
      </c>
      <c r="E57" s="7" t="s">
        <v>43</v>
      </c>
      <c r="F57" s="7" t="s">
        <v>20</v>
      </c>
      <c r="G57" s="7" t="s">
        <v>14</v>
      </c>
    </row>
    <row r="58" s="1" customFormat="1" ht="18.75" spans="1:7">
      <c r="A58" s="7" t="str">
        <f>"A12"</f>
        <v>A12</v>
      </c>
      <c r="B58" s="7" t="s">
        <v>71</v>
      </c>
      <c r="C58" s="7" t="s">
        <v>9</v>
      </c>
      <c r="D58" s="7" t="str">
        <f>"43050612"</f>
        <v>43050612</v>
      </c>
      <c r="E58" s="7" t="s">
        <v>43</v>
      </c>
      <c r="F58" s="7" t="s">
        <v>20</v>
      </c>
      <c r="G58" s="7" t="s">
        <v>14</v>
      </c>
    </row>
    <row r="59" s="1" customFormat="1" ht="18.75" spans="1:7">
      <c r="A59" s="7" t="str">
        <f>"A12"</f>
        <v>A12</v>
      </c>
      <c r="B59" s="7" t="s">
        <v>72</v>
      </c>
      <c r="C59" s="7" t="s">
        <v>9</v>
      </c>
      <c r="D59" s="7" t="str">
        <f>"43050613"</f>
        <v>43050613</v>
      </c>
      <c r="E59" s="7" t="s">
        <v>43</v>
      </c>
      <c r="F59" s="7" t="s">
        <v>20</v>
      </c>
      <c r="G59" s="7" t="s">
        <v>14</v>
      </c>
    </row>
    <row r="60" s="1" customFormat="1" ht="18.75" spans="1:7">
      <c r="A60" s="7" t="str">
        <f>"A12"</f>
        <v>A12</v>
      </c>
      <c r="B60" s="7" t="s">
        <v>73</v>
      </c>
      <c r="C60" s="7" t="s">
        <v>9</v>
      </c>
      <c r="D60" s="7" t="str">
        <f>"43050614"</f>
        <v>43050614</v>
      </c>
      <c r="E60" s="7" t="s">
        <v>43</v>
      </c>
      <c r="F60" s="7" t="s">
        <v>20</v>
      </c>
      <c r="G60" s="7" t="s">
        <v>14</v>
      </c>
    </row>
    <row r="61" s="1" customFormat="1" ht="18.75" spans="1:7">
      <c r="A61" s="7" t="str">
        <f>"A12"</f>
        <v>A12</v>
      </c>
      <c r="B61" s="7" t="s">
        <v>74</v>
      </c>
      <c r="C61" s="7" t="s">
        <v>19</v>
      </c>
      <c r="D61" s="7" t="str">
        <f>"43050615"</f>
        <v>43050615</v>
      </c>
      <c r="E61" s="7" t="s">
        <v>43</v>
      </c>
      <c r="F61" s="7" t="s">
        <v>20</v>
      </c>
      <c r="G61" s="7" t="s">
        <v>14</v>
      </c>
    </row>
    <row r="62" s="1" customFormat="1" ht="18.75" spans="1:7">
      <c r="A62" s="7" t="str">
        <f>"A12"</f>
        <v>A12</v>
      </c>
      <c r="B62" s="7" t="s">
        <v>75</v>
      </c>
      <c r="C62" s="7" t="s">
        <v>9</v>
      </c>
      <c r="D62" s="7" t="str">
        <f>"43050625"</f>
        <v>43050625</v>
      </c>
      <c r="E62" s="7" t="s">
        <v>43</v>
      </c>
      <c r="F62" s="7" t="s">
        <v>20</v>
      </c>
      <c r="G62" s="7" t="s">
        <v>14</v>
      </c>
    </row>
    <row r="63" s="1" customFormat="1" ht="18.75" spans="1:7">
      <c r="A63" s="7" t="str">
        <f>"A12"</f>
        <v>A12</v>
      </c>
      <c r="B63" s="7" t="s">
        <v>76</v>
      </c>
      <c r="C63" s="7" t="s">
        <v>9</v>
      </c>
      <c r="D63" s="7" t="str">
        <f>"43050627"</f>
        <v>43050627</v>
      </c>
      <c r="E63" s="7" t="s">
        <v>43</v>
      </c>
      <c r="F63" s="7" t="s">
        <v>20</v>
      </c>
      <c r="G63" s="7" t="s">
        <v>14</v>
      </c>
    </row>
    <row r="64" s="1" customFormat="1" ht="18.75" spans="1:7">
      <c r="A64" s="7" t="str">
        <f>"A12"</f>
        <v>A12</v>
      </c>
      <c r="B64" s="7" t="s">
        <v>77</v>
      </c>
      <c r="C64" s="7" t="s">
        <v>19</v>
      </c>
      <c r="D64" s="7" t="str">
        <f>"43050633"</f>
        <v>43050633</v>
      </c>
      <c r="E64" s="7" t="s">
        <v>43</v>
      </c>
      <c r="F64" s="7" t="s">
        <v>20</v>
      </c>
      <c r="G64" s="7" t="s">
        <v>14</v>
      </c>
    </row>
    <row r="65" s="1" customFormat="1" ht="18.75" spans="1:7">
      <c r="A65" s="7" t="str">
        <f>"A13"</f>
        <v>A13</v>
      </c>
      <c r="B65" s="7" t="s">
        <v>78</v>
      </c>
      <c r="C65" s="7" t="s">
        <v>9</v>
      </c>
      <c r="D65" s="7" t="str">
        <f>"43050728"</f>
        <v>43050728</v>
      </c>
      <c r="E65" s="7" t="s">
        <v>79</v>
      </c>
      <c r="F65" s="7">
        <v>90.4</v>
      </c>
      <c r="G65" s="8" t="s">
        <v>11</v>
      </c>
    </row>
    <row r="66" s="1" customFormat="1" ht="18.75" spans="1:7">
      <c r="A66" s="7" t="str">
        <f>"A13"</f>
        <v>A13</v>
      </c>
      <c r="B66" s="7" t="s">
        <v>80</v>
      </c>
      <c r="C66" s="7" t="s">
        <v>9</v>
      </c>
      <c r="D66" s="7" t="str">
        <f>"43050729"</f>
        <v>43050729</v>
      </c>
      <c r="E66" s="7" t="s">
        <v>79</v>
      </c>
      <c r="F66" s="7">
        <v>89.8</v>
      </c>
      <c r="G66" s="8" t="s">
        <v>11</v>
      </c>
    </row>
    <row r="67" s="1" customFormat="1" ht="18.75" spans="1:7">
      <c r="A67" s="7" t="str">
        <f>"A13"</f>
        <v>A13</v>
      </c>
      <c r="B67" s="7" t="s">
        <v>81</v>
      </c>
      <c r="C67" s="7" t="s">
        <v>9</v>
      </c>
      <c r="D67" s="7" t="str">
        <f>"43050725"</f>
        <v>43050725</v>
      </c>
      <c r="E67" s="7" t="s">
        <v>79</v>
      </c>
      <c r="F67" s="7">
        <v>88.8</v>
      </c>
      <c r="G67" s="7" t="s">
        <v>14</v>
      </c>
    </row>
    <row r="68" s="1" customFormat="1" ht="18.75" spans="1:7">
      <c r="A68" s="7" t="str">
        <f>"A13"</f>
        <v>A13</v>
      </c>
      <c r="B68" s="7" t="s">
        <v>82</v>
      </c>
      <c r="C68" s="7" t="s">
        <v>9</v>
      </c>
      <c r="D68" s="7" t="str">
        <f>"43050719"</f>
        <v>43050719</v>
      </c>
      <c r="E68" s="7" t="s">
        <v>79</v>
      </c>
      <c r="F68" s="7">
        <v>88.6</v>
      </c>
      <c r="G68" s="7" t="s">
        <v>14</v>
      </c>
    </row>
    <row r="69" s="1" customFormat="1" ht="18.75" spans="1:7">
      <c r="A69" s="7" t="str">
        <f>"A13"</f>
        <v>A13</v>
      </c>
      <c r="B69" s="7" t="s">
        <v>83</v>
      </c>
      <c r="C69" s="7" t="s">
        <v>9</v>
      </c>
      <c r="D69" s="7" t="str">
        <f>"43050715"</f>
        <v>43050715</v>
      </c>
      <c r="E69" s="7" t="s">
        <v>79</v>
      </c>
      <c r="F69" s="7">
        <v>87.6</v>
      </c>
      <c r="G69" s="7" t="s">
        <v>14</v>
      </c>
    </row>
    <row r="70" s="1" customFormat="1" ht="18.75" spans="1:7">
      <c r="A70" s="7" t="str">
        <f>"A13"</f>
        <v>A13</v>
      </c>
      <c r="B70" s="7" t="s">
        <v>84</v>
      </c>
      <c r="C70" s="7" t="s">
        <v>9</v>
      </c>
      <c r="D70" s="7" t="str">
        <f>"43050720"</f>
        <v>43050720</v>
      </c>
      <c r="E70" s="7" t="s">
        <v>79</v>
      </c>
      <c r="F70" s="7">
        <v>81.8</v>
      </c>
      <c r="G70" s="7" t="s">
        <v>14</v>
      </c>
    </row>
    <row r="71" s="1" customFormat="1" ht="18.75" spans="1:7">
      <c r="A71" s="7" t="str">
        <f>"A13"</f>
        <v>A13</v>
      </c>
      <c r="B71" s="7" t="s">
        <v>85</v>
      </c>
      <c r="C71" s="7" t="s">
        <v>9</v>
      </c>
      <c r="D71" s="7" t="str">
        <f>"43050722"</f>
        <v>43050722</v>
      </c>
      <c r="E71" s="7" t="s">
        <v>79</v>
      </c>
      <c r="F71" s="7">
        <v>74.6</v>
      </c>
      <c r="G71" s="7" t="s">
        <v>14</v>
      </c>
    </row>
    <row r="72" s="1" customFormat="1" ht="18.75" spans="1:7">
      <c r="A72" s="7" t="str">
        <f>"A13"</f>
        <v>A13</v>
      </c>
      <c r="B72" s="7" t="s">
        <v>86</v>
      </c>
      <c r="C72" s="7" t="s">
        <v>9</v>
      </c>
      <c r="D72" s="7" t="str">
        <f>"43050714"</f>
        <v>43050714</v>
      </c>
      <c r="E72" s="7" t="s">
        <v>79</v>
      </c>
      <c r="F72" s="7">
        <v>72.2</v>
      </c>
      <c r="G72" s="7" t="s">
        <v>14</v>
      </c>
    </row>
    <row r="73" s="1" customFormat="1" ht="18.75" spans="1:7">
      <c r="A73" s="7" t="str">
        <f>"A13"</f>
        <v>A13</v>
      </c>
      <c r="B73" s="7" t="s">
        <v>87</v>
      </c>
      <c r="C73" s="7" t="s">
        <v>9</v>
      </c>
      <c r="D73" s="7" t="str">
        <f>"43050723"</f>
        <v>43050723</v>
      </c>
      <c r="E73" s="7" t="s">
        <v>79</v>
      </c>
      <c r="F73" s="7">
        <v>68.4</v>
      </c>
      <c r="G73" s="7" t="s">
        <v>14</v>
      </c>
    </row>
    <row r="74" s="1" customFormat="1" ht="18.75" spans="1:7">
      <c r="A74" s="7" t="str">
        <f>"A13"</f>
        <v>A13</v>
      </c>
      <c r="B74" s="7" t="s">
        <v>88</v>
      </c>
      <c r="C74" s="7" t="s">
        <v>9</v>
      </c>
      <c r="D74" s="7" t="str">
        <f>"43050717"</f>
        <v>43050717</v>
      </c>
      <c r="E74" s="7" t="s">
        <v>79</v>
      </c>
      <c r="F74" s="7">
        <v>67</v>
      </c>
      <c r="G74" s="7" t="s">
        <v>14</v>
      </c>
    </row>
    <row r="75" s="1" customFormat="1" ht="18.75" spans="1:7">
      <c r="A75" s="7" t="str">
        <f>"A13"</f>
        <v>A13</v>
      </c>
      <c r="B75" s="7" t="s">
        <v>89</v>
      </c>
      <c r="C75" s="7" t="s">
        <v>9</v>
      </c>
      <c r="D75" s="7" t="str">
        <f>"43050718"</f>
        <v>43050718</v>
      </c>
      <c r="E75" s="7" t="s">
        <v>79</v>
      </c>
      <c r="F75" s="7">
        <v>65</v>
      </c>
      <c r="G75" s="7" t="s">
        <v>14</v>
      </c>
    </row>
    <row r="76" s="1" customFormat="1" ht="18.75" spans="1:7">
      <c r="A76" s="7" t="str">
        <f>"A13"</f>
        <v>A13</v>
      </c>
      <c r="B76" s="7" t="s">
        <v>90</v>
      </c>
      <c r="C76" s="7" t="s">
        <v>9</v>
      </c>
      <c r="D76" s="7" t="str">
        <f>"43050724"</f>
        <v>43050724</v>
      </c>
      <c r="E76" s="7" t="s">
        <v>79</v>
      </c>
      <c r="F76" s="7">
        <v>37</v>
      </c>
      <c r="G76" s="7" t="s">
        <v>14</v>
      </c>
    </row>
    <row r="77" s="1" customFormat="1" ht="18.75" spans="1:7">
      <c r="A77" s="7" t="str">
        <f>"A13"</f>
        <v>A13</v>
      </c>
      <c r="B77" s="7" t="s">
        <v>91</v>
      </c>
      <c r="C77" s="7" t="s">
        <v>9</v>
      </c>
      <c r="D77" s="7" t="str">
        <f>"43050716"</f>
        <v>43050716</v>
      </c>
      <c r="E77" s="7" t="s">
        <v>79</v>
      </c>
      <c r="F77" s="7" t="s">
        <v>20</v>
      </c>
      <c r="G77" s="7" t="s">
        <v>14</v>
      </c>
    </row>
    <row r="78" s="1" customFormat="1" ht="18.75" spans="1:7">
      <c r="A78" s="7" t="str">
        <f>"A13"</f>
        <v>A13</v>
      </c>
      <c r="B78" s="7" t="s">
        <v>92</v>
      </c>
      <c r="C78" s="7" t="s">
        <v>9</v>
      </c>
      <c r="D78" s="7" t="str">
        <f>"43050721"</f>
        <v>43050721</v>
      </c>
      <c r="E78" s="7" t="s">
        <v>79</v>
      </c>
      <c r="F78" s="7" t="s">
        <v>20</v>
      </c>
      <c r="G78" s="7" t="s">
        <v>14</v>
      </c>
    </row>
    <row r="79" s="1" customFormat="1" ht="18.75" spans="1:7">
      <c r="A79" s="7" t="str">
        <f>"A13"</f>
        <v>A13</v>
      </c>
      <c r="B79" s="7" t="s">
        <v>93</v>
      </c>
      <c r="C79" s="7" t="s">
        <v>9</v>
      </c>
      <c r="D79" s="7" t="str">
        <f>"43050726"</f>
        <v>43050726</v>
      </c>
      <c r="E79" s="7" t="s">
        <v>79</v>
      </c>
      <c r="F79" s="7" t="s">
        <v>20</v>
      </c>
      <c r="G79" s="7" t="s">
        <v>14</v>
      </c>
    </row>
    <row r="80" s="1" customFormat="1" ht="18.75" spans="1:7">
      <c r="A80" s="7" t="str">
        <f>"A13"</f>
        <v>A13</v>
      </c>
      <c r="B80" s="7" t="s">
        <v>94</v>
      </c>
      <c r="C80" s="7" t="s">
        <v>9</v>
      </c>
      <c r="D80" s="7" t="str">
        <f>"43050727"</f>
        <v>43050727</v>
      </c>
      <c r="E80" s="7" t="s">
        <v>79</v>
      </c>
      <c r="F80" s="7" t="s">
        <v>20</v>
      </c>
      <c r="G80" s="7" t="s">
        <v>14</v>
      </c>
    </row>
    <row r="81" s="1" customFormat="1" ht="18.75" spans="1:7">
      <c r="A81" s="7" t="str">
        <f>"A13"</f>
        <v>A13</v>
      </c>
      <c r="B81" s="7" t="s">
        <v>95</v>
      </c>
      <c r="C81" s="7" t="s">
        <v>9</v>
      </c>
      <c r="D81" s="7" t="str">
        <f>"43050730"</f>
        <v>43050730</v>
      </c>
      <c r="E81" s="7" t="s">
        <v>79</v>
      </c>
      <c r="F81" s="7" t="s">
        <v>20</v>
      </c>
      <c r="G81" s="7" t="s">
        <v>14</v>
      </c>
    </row>
    <row r="82" s="1" customFormat="1" ht="18.75" spans="1:7">
      <c r="A82" s="7" t="str">
        <f>"A14"</f>
        <v>A14</v>
      </c>
      <c r="B82" s="7" t="s">
        <v>96</v>
      </c>
      <c r="C82" s="7" t="s">
        <v>9</v>
      </c>
      <c r="D82" s="7" t="str">
        <f>"43050814"</f>
        <v>43050814</v>
      </c>
      <c r="E82" s="7" t="s">
        <v>97</v>
      </c>
      <c r="F82" s="7">
        <v>72.6</v>
      </c>
      <c r="G82" s="8" t="s">
        <v>11</v>
      </c>
    </row>
    <row r="83" s="1" customFormat="1" ht="18.75" spans="1:7">
      <c r="A83" s="7" t="str">
        <f>"A14"</f>
        <v>A14</v>
      </c>
      <c r="B83" s="7" t="s">
        <v>98</v>
      </c>
      <c r="C83" s="7" t="s">
        <v>9</v>
      </c>
      <c r="D83" s="7" t="str">
        <f>"43050817"</f>
        <v>43050817</v>
      </c>
      <c r="E83" s="7" t="s">
        <v>97</v>
      </c>
      <c r="F83" s="7">
        <v>69.1</v>
      </c>
      <c r="G83" s="8" t="s">
        <v>11</v>
      </c>
    </row>
    <row r="84" s="1" customFormat="1" ht="18.75" spans="1:7">
      <c r="A84" s="7" t="str">
        <f>"A14"</f>
        <v>A14</v>
      </c>
      <c r="B84" s="7" t="s">
        <v>99</v>
      </c>
      <c r="C84" s="7" t="s">
        <v>19</v>
      </c>
      <c r="D84" s="7" t="str">
        <f>"43050815"</f>
        <v>43050815</v>
      </c>
      <c r="E84" s="7" t="s">
        <v>97</v>
      </c>
      <c r="F84" s="7">
        <v>68.2</v>
      </c>
      <c r="G84" s="7" t="s">
        <v>14</v>
      </c>
    </row>
    <row r="85" s="1" customFormat="1" ht="18.75" spans="1:7">
      <c r="A85" s="7" t="str">
        <f>"A14"</f>
        <v>A14</v>
      </c>
      <c r="B85" s="7" t="s">
        <v>100</v>
      </c>
      <c r="C85" s="7" t="s">
        <v>9</v>
      </c>
      <c r="D85" s="7" t="str">
        <f>"43050807"</f>
        <v>43050807</v>
      </c>
      <c r="E85" s="7" t="s">
        <v>97</v>
      </c>
      <c r="F85" s="7">
        <v>66.1</v>
      </c>
      <c r="G85" s="7" t="s">
        <v>14</v>
      </c>
    </row>
    <row r="86" s="1" customFormat="1" ht="18.75" spans="1:7">
      <c r="A86" s="7" t="str">
        <f>"A14"</f>
        <v>A14</v>
      </c>
      <c r="B86" s="7" t="s">
        <v>101</v>
      </c>
      <c r="C86" s="7" t="s">
        <v>9</v>
      </c>
      <c r="D86" s="7" t="str">
        <f>"43050806"</f>
        <v>43050806</v>
      </c>
      <c r="E86" s="7" t="s">
        <v>97</v>
      </c>
      <c r="F86" s="7">
        <v>65.4</v>
      </c>
      <c r="G86" s="7" t="s">
        <v>14</v>
      </c>
    </row>
    <row r="87" s="1" customFormat="1" ht="18.75" spans="1:7">
      <c r="A87" s="7" t="str">
        <f>"A14"</f>
        <v>A14</v>
      </c>
      <c r="B87" s="7" t="s">
        <v>102</v>
      </c>
      <c r="C87" s="7" t="s">
        <v>19</v>
      </c>
      <c r="D87" s="7" t="str">
        <f>"43050801"</f>
        <v>43050801</v>
      </c>
      <c r="E87" s="7" t="s">
        <v>97</v>
      </c>
      <c r="F87" s="7">
        <v>61.3</v>
      </c>
      <c r="G87" s="7" t="s">
        <v>14</v>
      </c>
    </row>
    <row r="88" s="1" customFormat="1" ht="18.75" spans="1:7">
      <c r="A88" s="7" t="str">
        <f>"A14"</f>
        <v>A14</v>
      </c>
      <c r="B88" s="7" t="s">
        <v>103</v>
      </c>
      <c r="C88" s="7" t="s">
        <v>9</v>
      </c>
      <c r="D88" s="7" t="str">
        <f>"43050811"</f>
        <v>43050811</v>
      </c>
      <c r="E88" s="7" t="s">
        <v>97</v>
      </c>
      <c r="F88" s="7">
        <v>60.5</v>
      </c>
      <c r="G88" s="7" t="s">
        <v>14</v>
      </c>
    </row>
    <row r="89" s="1" customFormat="1" ht="18.75" spans="1:7">
      <c r="A89" s="7" t="str">
        <f>"A14"</f>
        <v>A14</v>
      </c>
      <c r="B89" s="7" t="s">
        <v>104</v>
      </c>
      <c r="C89" s="7" t="s">
        <v>9</v>
      </c>
      <c r="D89" s="7" t="str">
        <f>"43050808"</f>
        <v>43050808</v>
      </c>
      <c r="E89" s="7" t="s">
        <v>97</v>
      </c>
      <c r="F89" s="7">
        <v>59.2</v>
      </c>
      <c r="G89" s="7" t="s">
        <v>14</v>
      </c>
    </row>
    <row r="90" s="1" customFormat="1" ht="18.75" spans="1:7">
      <c r="A90" s="7" t="str">
        <f>"A14"</f>
        <v>A14</v>
      </c>
      <c r="B90" s="7" t="s">
        <v>105</v>
      </c>
      <c r="C90" s="7" t="s">
        <v>9</v>
      </c>
      <c r="D90" s="7" t="str">
        <f>"43050810"</f>
        <v>43050810</v>
      </c>
      <c r="E90" s="7" t="s">
        <v>97</v>
      </c>
      <c r="F90" s="7">
        <v>55.6</v>
      </c>
      <c r="G90" s="7" t="s">
        <v>14</v>
      </c>
    </row>
    <row r="91" s="1" customFormat="1" ht="18.75" spans="1:7">
      <c r="A91" s="7" t="str">
        <f>"A14"</f>
        <v>A14</v>
      </c>
      <c r="B91" s="7" t="s">
        <v>106</v>
      </c>
      <c r="C91" s="7" t="s">
        <v>9</v>
      </c>
      <c r="D91" s="7" t="str">
        <f>"43050819"</f>
        <v>43050819</v>
      </c>
      <c r="E91" s="7" t="s">
        <v>97</v>
      </c>
      <c r="F91" s="7">
        <v>55.1</v>
      </c>
      <c r="G91" s="7" t="s">
        <v>14</v>
      </c>
    </row>
    <row r="92" s="1" customFormat="1" ht="18.75" spans="1:7">
      <c r="A92" s="7" t="str">
        <f>"A14"</f>
        <v>A14</v>
      </c>
      <c r="B92" s="7" t="s">
        <v>107</v>
      </c>
      <c r="C92" s="7" t="s">
        <v>9</v>
      </c>
      <c r="D92" s="7" t="str">
        <f>"43050805"</f>
        <v>43050805</v>
      </c>
      <c r="E92" s="7" t="s">
        <v>97</v>
      </c>
      <c r="F92" s="7">
        <v>53.3</v>
      </c>
      <c r="G92" s="7" t="s">
        <v>14</v>
      </c>
    </row>
    <row r="93" s="1" customFormat="1" ht="18.75" spans="1:7">
      <c r="A93" s="7" t="str">
        <f>"A14"</f>
        <v>A14</v>
      </c>
      <c r="B93" s="7" t="s">
        <v>108</v>
      </c>
      <c r="C93" s="7" t="s">
        <v>9</v>
      </c>
      <c r="D93" s="7" t="str">
        <f>"43050809"</f>
        <v>43050809</v>
      </c>
      <c r="E93" s="7" t="s">
        <v>97</v>
      </c>
      <c r="F93" s="7">
        <v>51.3</v>
      </c>
      <c r="G93" s="7" t="s">
        <v>14</v>
      </c>
    </row>
    <row r="94" s="1" customFormat="1" ht="18.75" spans="1:7">
      <c r="A94" s="7" t="str">
        <f>"A14"</f>
        <v>A14</v>
      </c>
      <c r="B94" s="7" t="s">
        <v>109</v>
      </c>
      <c r="C94" s="7" t="s">
        <v>9</v>
      </c>
      <c r="D94" s="7" t="str">
        <f>"43050802"</f>
        <v>43050802</v>
      </c>
      <c r="E94" s="7" t="s">
        <v>97</v>
      </c>
      <c r="F94" s="7">
        <v>49.8</v>
      </c>
      <c r="G94" s="7" t="s">
        <v>14</v>
      </c>
    </row>
    <row r="95" s="1" customFormat="1" ht="18.75" spans="1:7">
      <c r="A95" s="7" t="str">
        <f>"A14"</f>
        <v>A14</v>
      </c>
      <c r="B95" s="7" t="s">
        <v>110</v>
      </c>
      <c r="C95" s="7" t="s">
        <v>9</v>
      </c>
      <c r="D95" s="7" t="str">
        <f>"43050821"</f>
        <v>43050821</v>
      </c>
      <c r="E95" s="7" t="s">
        <v>97</v>
      </c>
      <c r="F95" s="7">
        <v>48.3</v>
      </c>
      <c r="G95" s="7" t="s">
        <v>14</v>
      </c>
    </row>
    <row r="96" s="1" customFormat="1" ht="18.75" spans="1:7">
      <c r="A96" s="7" t="str">
        <f>"A14"</f>
        <v>A14</v>
      </c>
      <c r="B96" s="7" t="s">
        <v>111</v>
      </c>
      <c r="C96" s="7" t="s">
        <v>9</v>
      </c>
      <c r="D96" s="7" t="str">
        <f>"43050820"</f>
        <v>43050820</v>
      </c>
      <c r="E96" s="7" t="s">
        <v>97</v>
      </c>
      <c r="F96" s="7">
        <v>48.2</v>
      </c>
      <c r="G96" s="7" t="s">
        <v>14</v>
      </c>
    </row>
    <row r="97" s="1" customFormat="1" ht="18.75" spans="1:7">
      <c r="A97" s="7" t="str">
        <f>"A14"</f>
        <v>A14</v>
      </c>
      <c r="B97" s="7" t="s">
        <v>112</v>
      </c>
      <c r="C97" s="7" t="s">
        <v>19</v>
      </c>
      <c r="D97" s="7" t="str">
        <f>"43050822"</f>
        <v>43050822</v>
      </c>
      <c r="E97" s="7" t="s">
        <v>97</v>
      </c>
      <c r="F97" s="7">
        <v>46.2</v>
      </c>
      <c r="G97" s="7" t="s">
        <v>14</v>
      </c>
    </row>
    <row r="98" s="1" customFormat="1" ht="18.75" spans="1:7">
      <c r="A98" s="7" t="str">
        <f>"A14"</f>
        <v>A14</v>
      </c>
      <c r="B98" s="7" t="s">
        <v>113</v>
      </c>
      <c r="C98" s="7" t="s">
        <v>9</v>
      </c>
      <c r="D98" s="7" t="str">
        <f>"43050816"</f>
        <v>43050816</v>
      </c>
      <c r="E98" s="7" t="s">
        <v>97</v>
      </c>
      <c r="F98" s="7">
        <v>43.3</v>
      </c>
      <c r="G98" s="7" t="s">
        <v>14</v>
      </c>
    </row>
    <row r="99" s="1" customFormat="1" ht="18.75" spans="1:7">
      <c r="A99" s="7" t="str">
        <f>"A14"</f>
        <v>A14</v>
      </c>
      <c r="B99" s="7" t="s">
        <v>114</v>
      </c>
      <c r="C99" s="7" t="s">
        <v>9</v>
      </c>
      <c r="D99" s="7" t="str">
        <f>"43050818"</f>
        <v>43050818</v>
      </c>
      <c r="E99" s="7" t="s">
        <v>97</v>
      </c>
      <c r="F99" s="7">
        <v>43.2</v>
      </c>
      <c r="G99" s="7" t="s">
        <v>14</v>
      </c>
    </row>
    <row r="100" s="1" customFormat="1" ht="18.75" spans="1:7">
      <c r="A100" s="7" t="str">
        <f>"A14"</f>
        <v>A14</v>
      </c>
      <c r="B100" s="7" t="s">
        <v>115</v>
      </c>
      <c r="C100" s="7" t="s">
        <v>9</v>
      </c>
      <c r="D100" s="7" t="str">
        <f>"43050803"</f>
        <v>43050803</v>
      </c>
      <c r="E100" s="7" t="s">
        <v>97</v>
      </c>
      <c r="F100" s="7">
        <v>42.3</v>
      </c>
      <c r="G100" s="7" t="s">
        <v>14</v>
      </c>
    </row>
    <row r="101" s="1" customFormat="1" ht="18.75" spans="1:7">
      <c r="A101" s="7" t="str">
        <f>"A14"</f>
        <v>A14</v>
      </c>
      <c r="B101" s="7" t="s">
        <v>116</v>
      </c>
      <c r="C101" s="7" t="s">
        <v>9</v>
      </c>
      <c r="D101" s="7" t="str">
        <f>"43050812"</f>
        <v>43050812</v>
      </c>
      <c r="E101" s="7" t="s">
        <v>97</v>
      </c>
      <c r="F101" s="7">
        <v>38.2</v>
      </c>
      <c r="G101" s="7" t="s">
        <v>14</v>
      </c>
    </row>
    <row r="102" s="1" customFormat="1" ht="18.75" spans="1:7">
      <c r="A102" s="7" t="str">
        <f>"A14"</f>
        <v>A14</v>
      </c>
      <c r="B102" s="7" t="s">
        <v>117</v>
      </c>
      <c r="C102" s="7" t="s">
        <v>9</v>
      </c>
      <c r="D102" s="7" t="str">
        <f>"43050813"</f>
        <v>43050813</v>
      </c>
      <c r="E102" s="7" t="s">
        <v>97</v>
      </c>
      <c r="F102" s="7">
        <v>38.1</v>
      </c>
      <c r="G102" s="7" t="s">
        <v>14</v>
      </c>
    </row>
    <row r="103" s="1" customFormat="1" ht="18.75" spans="1:7">
      <c r="A103" s="7" t="str">
        <f>"A14"</f>
        <v>A14</v>
      </c>
      <c r="B103" s="7" t="s">
        <v>118</v>
      </c>
      <c r="C103" s="7" t="s">
        <v>9</v>
      </c>
      <c r="D103" s="7" t="str">
        <f>"43050804"</f>
        <v>43050804</v>
      </c>
      <c r="E103" s="7" t="s">
        <v>97</v>
      </c>
      <c r="F103" s="7" t="s">
        <v>20</v>
      </c>
      <c r="G103" s="7" t="s">
        <v>14</v>
      </c>
    </row>
    <row r="104" s="1" customFormat="1" ht="18.75" spans="1:7">
      <c r="A104" s="7" t="str">
        <f>"A16"</f>
        <v>A16</v>
      </c>
      <c r="B104" s="7" t="s">
        <v>119</v>
      </c>
      <c r="C104" s="7" t="s">
        <v>9</v>
      </c>
      <c r="D104" s="7" t="str">
        <f>"43050826"</f>
        <v>43050826</v>
      </c>
      <c r="E104" s="7" t="s">
        <v>120</v>
      </c>
      <c r="F104" s="7">
        <v>87.2</v>
      </c>
      <c r="G104" s="8" t="s">
        <v>11</v>
      </c>
    </row>
    <row r="105" s="1" customFormat="1" ht="18.75" spans="1:7">
      <c r="A105" s="7" t="str">
        <f>"A16"</f>
        <v>A16</v>
      </c>
      <c r="B105" s="7" t="s">
        <v>121</v>
      </c>
      <c r="C105" s="7" t="s">
        <v>9</v>
      </c>
      <c r="D105" s="7" t="str">
        <f>"43050939"</f>
        <v>43050939</v>
      </c>
      <c r="E105" s="7" t="s">
        <v>120</v>
      </c>
      <c r="F105" s="7">
        <v>84.5</v>
      </c>
      <c r="G105" s="8" t="s">
        <v>11</v>
      </c>
    </row>
    <row r="106" s="1" customFormat="1" ht="18.75" spans="1:7">
      <c r="A106" s="7" t="str">
        <f>"A16"</f>
        <v>A16</v>
      </c>
      <c r="B106" s="7" t="s">
        <v>122</v>
      </c>
      <c r="C106" s="7" t="s">
        <v>9</v>
      </c>
      <c r="D106" s="7" t="str">
        <f>"43051013"</f>
        <v>43051013</v>
      </c>
      <c r="E106" s="7" t="s">
        <v>120</v>
      </c>
      <c r="F106" s="7">
        <v>82.8</v>
      </c>
      <c r="G106" s="7" t="s">
        <v>14</v>
      </c>
    </row>
    <row r="107" s="1" customFormat="1" ht="18.75" spans="1:7">
      <c r="A107" s="7" t="str">
        <f>"A16"</f>
        <v>A16</v>
      </c>
      <c r="B107" s="7" t="s">
        <v>123</v>
      </c>
      <c r="C107" s="7" t="s">
        <v>9</v>
      </c>
      <c r="D107" s="7" t="str">
        <f>"43051003"</f>
        <v>43051003</v>
      </c>
      <c r="E107" s="7" t="s">
        <v>120</v>
      </c>
      <c r="F107" s="7">
        <v>82.4</v>
      </c>
      <c r="G107" s="7" t="s">
        <v>14</v>
      </c>
    </row>
    <row r="108" s="1" customFormat="1" ht="18.75" spans="1:7">
      <c r="A108" s="7" t="str">
        <f>"A16"</f>
        <v>A16</v>
      </c>
      <c r="B108" s="7" t="s">
        <v>124</v>
      </c>
      <c r="C108" s="7" t="s">
        <v>9</v>
      </c>
      <c r="D108" s="7" t="str">
        <f>"43050936"</f>
        <v>43050936</v>
      </c>
      <c r="E108" s="7" t="s">
        <v>120</v>
      </c>
      <c r="F108" s="7">
        <v>81.2</v>
      </c>
      <c r="G108" s="7" t="s">
        <v>14</v>
      </c>
    </row>
    <row r="109" s="1" customFormat="1" ht="18.75" spans="1:7">
      <c r="A109" s="7" t="str">
        <f>"A16"</f>
        <v>A16</v>
      </c>
      <c r="B109" s="7" t="s">
        <v>125</v>
      </c>
      <c r="C109" s="7" t="s">
        <v>9</v>
      </c>
      <c r="D109" s="7" t="str">
        <f>"43050834"</f>
        <v>43050834</v>
      </c>
      <c r="E109" s="7" t="s">
        <v>120</v>
      </c>
      <c r="F109" s="7">
        <v>79.2</v>
      </c>
      <c r="G109" s="7" t="s">
        <v>14</v>
      </c>
    </row>
    <row r="110" s="1" customFormat="1" ht="18.75" spans="1:7">
      <c r="A110" s="7" t="str">
        <f>"A16"</f>
        <v>A16</v>
      </c>
      <c r="B110" s="7" t="s">
        <v>126</v>
      </c>
      <c r="C110" s="7" t="s">
        <v>9</v>
      </c>
      <c r="D110" s="7" t="str">
        <f>"43050922"</f>
        <v>43050922</v>
      </c>
      <c r="E110" s="7" t="s">
        <v>120</v>
      </c>
      <c r="F110" s="7">
        <v>79.1</v>
      </c>
      <c r="G110" s="7" t="s">
        <v>14</v>
      </c>
    </row>
    <row r="111" s="1" customFormat="1" ht="18.75" spans="1:7">
      <c r="A111" s="7" t="str">
        <f>"A16"</f>
        <v>A16</v>
      </c>
      <c r="B111" s="7" t="s">
        <v>127</v>
      </c>
      <c r="C111" s="7" t="s">
        <v>9</v>
      </c>
      <c r="D111" s="7" t="str">
        <f>"43050836"</f>
        <v>43050836</v>
      </c>
      <c r="E111" s="7" t="s">
        <v>120</v>
      </c>
      <c r="F111" s="7">
        <v>78.7</v>
      </c>
      <c r="G111" s="7" t="s">
        <v>14</v>
      </c>
    </row>
    <row r="112" s="1" customFormat="1" ht="18.75" spans="1:7">
      <c r="A112" s="7" t="str">
        <f>"A16"</f>
        <v>A16</v>
      </c>
      <c r="B112" s="7" t="s">
        <v>128</v>
      </c>
      <c r="C112" s="7" t="s">
        <v>9</v>
      </c>
      <c r="D112" s="7" t="str">
        <f>"43050831"</f>
        <v>43050831</v>
      </c>
      <c r="E112" s="7" t="s">
        <v>120</v>
      </c>
      <c r="F112" s="7">
        <v>78.6</v>
      </c>
      <c r="G112" s="7" t="s">
        <v>14</v>
      </c>
    </row>
    <row r="113" s="1" customFormat="1" ht="18.75" spans="1:7">
      <c r="A113" s="7" t="str">
        <f>"A16"</f>
        <v>A16</v>
      </c>
      <c r="B113" s="7" t="s">
        <v>129</v>
      </c>
      <c r="C113" s="7" t="s">
        <v>9</v>
      </c>
      <c r="D113" s="7" t="str">
        <f>"43051005"</f>
        <v>43051005</v>
      </c>
      <c r="E113" s="7" t="s">
        <v>120</v>
      </c>
      <c r="F113" s="7">
        <v>77.6</v>
      </c>
      <c r="G113" s="7" t="s">
        <v>14</v>
      </c>
    </row>
    <row r="114" s="1" customFormat="1" ht="18.75" spans="1:7">
      <c r="A114" s="7" t="str">
        <f>"A16"</f>
        <v>A16</v>
      </c>
      <c r="B114" s="7" t="s">
        <v>130</v>
      </c>
      <c r="C114" s="7" t="s">
        <v>9</v>
      </c>
      <c r="D114" s="7" t="str">
        <f>"43051011"</f>
        <v>43051011</v>
      </c>
      <c r="E114" s="7" t="s">
        <v>120</v>
      </c>
      <c r="F114" s="7">
        <v>77.6</v>
      </c>
      <c r="G114" s="7" t="s">
        <v>14</v>
      </c>
    </row>
    <row r="115" s="1" customFormat="1" ht="18.75" spans="1:7">
      <c r="A115" s="7" t="str">
        <f>"A16"</f>
        <v>A16</v>
      </c>
      <c r="B115" s="7" t="s">
        <v>131</v>
      </c>
      <c r="C115" s="7" t="s">
        <v>9</v>
      </c>
      <c r="D115" s="7" t="str">
        <f>"43050934"</f>
        <v>43050934</v>
      </c>
      <c r="E115" s="7" t="s">
        <v>120</v>
      </c>
      <c r="F115" s="7">
        <v>77.1</v>
      </c>
      <c r="G115" s="7" t="s">
        <v>14</v>
      </c>
    </row>
    <row r="116" s="1" customFormat="1" ht="18.75" spans="1:7">
      <c r="A116" s="7" t="str">
        <f>"A16"</f>
        <v>A16</v>
      </c>
      <c r="B116" s="7" t="s">
        <v>132</v>
      </c>
      <c r="C116" s="7" t="s">
        <v>9</v>
      </c>
      <c r="D116" s="7" t="str">
        <f>"43051019"</f>
        <v>43051019</v>
      </c>
      <c r="E116" s="7" t="s">
        <v>120</v>
      </c>
      <c r="F116" s="7">
        <v>77.1</v>
      </c>
      <c r="G116" s="7" t="s">
        <v>14</v>
      </c>
    </row>
    <row r="117" s="1" customFormat="1" ht="18.75" spans="1:7">
      <c r="A117" s="7" t="str">
        <f>"A16"</f>
        <v>A16</v>
      </c>
      <c r="B117" s="7" t="s">
        <v>133</v>
      </c>
      <c r="C117" s="7" t="s">
        <v>9</v>
      </c>
      <c r="D117" s="7" t="str">
        <f>"43051033"</f>
        <v>43051033</v>
      </c>
      <c r="E117" s="7" t="s">
        <v>120</v>
      </c>
      <c r="F117" s="7">
        <v>76.8</v>
      </c>
      <c r="G117" s="7" t="s">
        <v>14</v>
      </c>
    </row>
    <row r="118" s="1" customFormat="1" ht="18.75" spans="1:7">
      <c r="A118" s="7" t="str">
        <f>"A16"</f>
        <v>A16</v>
      </c>
      <c r="B118" s="7" t="s">
        <v>134</v>
      </c>
      <c r="C118" s="7" t="s">
        <v>9</v>
      </c>
      <c r="D118" s="7" t="str">
        <f>"43050931"</f>
        <v>43050931</v>
      </c>
      <c r="E118" s="7" t="s">
        <v>120</v>
      </c>
      <c r="F118" s="7">
        <v>76.7</v>
      </c>
      <c r="G118" s="7" t="s">
        <v>14</v>
      </c>
    </row>
    <row r="119" s="1" customFormat="1" ht="18.75" spans="1:7">
      <c r="A119" s="7" t="str">
        <f>"A16"</f>
        <v>A16</v>
      </c>
      <c r="B119" s="7" t="s">
        <v>135</v>
      </c>
      <c r="C119" s="7" t="s">
        <v>9</v>
      </c>
      <c r="D119" s="7" t="str">
        <f>"43051015"</f>
        <v>43051015</v>
      </c>
      <c r="E119" s="7" t="s">
        <v>120</v>
      </c>
      <c r="F119" s="7">
        <v>76.4</v>
      </c>
      <c r="G119" s="7" t="s">
        <v>14</v>
      </c>
    </row>
    <row r="120" s="1" customFormat="1" ht="18.75" spans="1:7">
      <c r="A120" s="7" t="str">
        <f>"A16"</f>
        <v>A16</v>
      </c>
      <c r="B120" s="7" t="s">
        <v>136</v>
      </c>
      <c r="C120" s="7" t="s">
        <v>9</v>
      </c>
      <c r="D120" s="7" t="str">
        <f>"43050837"</f>
        <v>43050837</v>
      </c>
      <c r="E120" s="7" t="s">
        <v>120</v>
      </c>
      <c r="F120" s="7">
        <v>75.6</v>
      </c>
      <c r="G120" s="7" t="s">
        <v>14</v>
      </c>
    </row>
    <row r="121" s="1" customFormat="1" ht="18.75" spans="1:7">
      <c r="A121" s="7" t="str">
        <f>"A16"</f>
        <v>A16</v>
      </c>
      <c r="B121" s="7" t="s">
        <v>137</v>
      </c>
      <c r="C121" s="7" t="s">
        <v>9</v>
      </c>
      <c r="D121" s="7" t="str">
        <f>"43050832"</f>
        <v>43050832</v>
      </c>
      <c r="E121" s="7" t="s">
        <v>120</v>
      </c>
      <c r="F121" s="7">
        <v>75</v>
      </c>
      <c r="G121" s="7" t="s">
        <v>14</v>
      </c>
    </row>
    <row r="122" s="1" customFormat="1" ht="18.75" spans="1:7">
      <c r="A122" s="7" t="str">
        <f>"A16"</f>
        <v>A16</v>
      </c>
      <c r="B122" s="7" t="s">
        <v>138</v>
      </c>
      <c r="C122" s="7" t="s">
        <v>9</v>
      </c>
      <c r="D122" s="7" t="str">
        <f>"43050824"</f>
        <v>43050824</v>
      </c>
      <c r="E122" s="7" t="s">
        <v>120</v>
      </c>
      <c r="F122" s="7">
        <v>74.2</v>
      </c>
      <c r="G122" s="7" t="s">
        <v>14</v>
      </c>
    </row>
    <row r="123" s="1" customFormat="1" ht="18.75" spans="1:7">
      <c r="A123" s="7" t="str">
        <f>"A16"</f>
        <v>A16</v>
      </c>
      <c r="B123" s="7" t="s">
        <v>139</v>
      </c>
      <c r="C123" s="7" t="s">
        <v>9</v>
      </c>
      <c r="D123" s="7" t="str">
        <f>"43050915"</f>
        <v>43050915</v>
      </c>
      <c r="E123" s="7" t="s">
        <v>120</v>
      </c>
      <c r="F123" s="7">
        <v>74.2</v>
      </c>
      <c r="G123" s="7" t="s">
        <v>14</v>
      </c>
    </row>
    <row r="124" s="1" customFormat="1" ht="18.75" spans="1:7">
      <c r="A124" s="7" t="str">
        <f>"A16"</f>
        <v>A16</v>
      </c>
      <c r="B124" s="7" t="s">
        <v>140</v>
      </c>
      <c r="C124" s="7" t="s">
        <v>9</v>
      </c>
      <c r="D124" s="7" t="str">
        <f>"43051001"</f>
        <v>43051001</v>
      </c>
      <c r="E124" s="7" t="s">
        <v>120</v>
      </c>
      <c r="F124" s="7">
        <v>73.2</v>
      </c>
      <c r="G124" s="7" t="s">
        <v>14</v>
      </c>
    </row>
    <row r="125" s="1" customFormat="1" ht="18.75" spans="1:7">
      <c r="A125" s="7" t="str">
        <f>"A16"</f>
        <v>A16</v>
      </c>
      <c r="B125" s="7" t="s">
        <v>141</v>
      </c>
      <c r="C125" s="7" t="s">
        <v>9</v>
      </c>
      <c r="D125" s="7" t="str">
        <f>"43050935"</f>
        <v>43050935</v>
      </c>
      <c r="E125" s="7" t="s">
        <v>120</v>
      </c>
      <c r="F125" s="7">
        <v>73</v>
      </c>
      <c r="G125" s="7" t="s">
        <v>14</v>
      </c>
    </row>
    <row r="126" s="1" customFormat="1" ht="18.75" spans="1:7">
      <c r="A126" s="7" t="str">
        <f>"A16"</f>
        <v>A16</v>
      </c>
      <c r="B126" s="7" t="s">
        <v>142</v>
      </c>
      <c r="C126" s="7" t="s">
        <v>9</v>
      </c>
      <c r="D126" s="7" t="str">
        <f>"43051032"</f>
        <v>43051032</v>
      </c>
      <c r="E126" s="7" t="s">
        <v>120</v>
      </c>
      <c r="F126" s="7">
        <v>72.8</v>
      </c>
      <c r="G126" s="7" t="s">
        <v>14</v>
      </c>
    </row>
    <row r="127" s="1" customFormat="1" ht="18.75" spans="1:7">
      <c r="A127" s="7" t="str">
        <f>"A16"</f>
        <v>A16</v>
      </c>
      <c r="B127" s="7" t="s">
        <v>143</v>
      </c>
      <c r="C127" s="7" t="s">
        <v>9</v>
      </c>
      <c r="D127" s="7" t="str">
        <f>"43050940"</f>
        <v>43050940</v>
      </c>
      <c r="E127" s="7" t="s">
        <v>120</v>
      </c>
      <c r="F127" s="7">
        <v>72.2</v>
      </c>
      <c r="G127" s="7" t="s">
        <v>14</v>
      </c>
    </row>
    <row r="128" s="1" customFormat="1" ht="18.75" spans="1:7">
      <c r="A128" s="7" t="str">
        <f>"A16"</f>
        <v>A16</v>
      </c>
      <c r="B128" s="7" t="s">
        <v>144</v>
      </c>
      <c r="C128" s="7" t="s">
        <v>9</v>
      </c>
      <c r="D128" s="7" t="str">
        <f>"43051024"</f>
        <v>43051024</v>
      </c>
      <c r="E128" s="7" t="s">
        <v>120</v>
      </c>
      <c r="F128" s="7">
        <v>72.2</v>
      </c>
      <c r="G128" s="7" t="s">
        <v>14</v>
      </c>
    </row>
    <row r="129" s="1" customFormat="1" ht="18.75" spans="1:7">
      <c r="A129" s="7" t="str">
        <f>"A16"</f>
        <v>A16</v>
      </c>
      <c r="B129" s="7" t="s">
        <v>145</v>
      </c>
      <c r="C129" s="7" t="s">
        <v>9</v>
      </c>
      <c r="D129" s="7" t="str">
        <f>"43051039"</f>
        <v>43051039</v>
      </c>
      <c r="E129" s="7" t="s">
        <v>120</v>
      </c>
      <c r="F129" s="7">
        <v>71.6</v>
      </c>
      <c r="G129" s="7" t="s">
        <v>14</v>
      </c>
    </row>
    <row r="130" s="1" customFormat="1" ht="18.75" spans="1:7">
      <c r="A130" s="7" t="str">
        <f>"A16"</f>
        <v>A16</v>
      </c>
      <c r="B130" s="7" t="s">
        <v>146</v>
      </c>
      <c r="C130" s="7" t="s">
        <v>9</v>
      </c>
      <c r="D130" s="7" t="str">
        <f>"43050823"</f>
        <v>43050823</v>
      </c>
      <c r="E130" s="7" t="s">
        <v>120</v>
      </c>
      <c r="F130" s="7">
        <v>70.8</v>
      </c>
      <c r="G130" s="7" t="s">
        <v>14</v>
      </c>
    </row>
    <row r="131" s="1" customFormat="1" ht="18.75" spans="1:7">
      <c r="A131" s="7" t="str">
        <f>"A16"</f>
        <v>A16</v>
      </c>
      <c r="B131" s="7" t="s">
        <v>147</v>
      </c>
      <c r="C131" s="7" t="s">
        <v>9</v>
      </c>
      <c r="D131" s="7" t="str">
        <f>"43051009"</f>
        <v>43051009</v>
      </c>
      <c r="E131" s="7" t="s">
        <v>120</v>
      </c>
      <c r="F131" s="7">
        <v>70.7</v>
      </c>
      <c r="G131" s="7" t="s">
        <v>14</v>
      </c>
    </row>
    <row r="132" s="1" customFormat="1" ht="18.75" spans="1:7">
      <c r="A132" s="7" t="str">
        <f>"A16"</f>
        <v>A16</v>
      </c>
      <c r="B132" s="7" t="s">
        <v>148</v>
      </c>
      <c r="C132" s="7" t="s">
        <v>9</v>
      </c>
      <c r="D132" s="7" t="str">
        <f>"43050833"</f>
        <v>43050833</v>
      </c>
      <c r="E132" s="7" t="s">
        <v>120</v>
      </c>
      <c r="F132" s="7">
        <v>70.6</v>
      </c>
      <c r="G132" s="7" t="s">
        <v>14</v>
      </c>
    </row>
    <row r="133" s="1" customFormat="1" ht="18.75" spans="1:7">
      <c r="A133" s="7" t="str">
        <f>"A16"</f>
        <v>A16</v>
      </c>
      <c r="B133" s="7" t="s">
        <v>149</v>
      </c>
      <c r="C133" s="7" t="s">
        <v>9</v>
      </c>
      <c r="D133" s="7" t="str">
        <f>"43051004"</f>
        <v>43051004</v>
      </c>
      <c r="E133" s="7" t="s">
        <v>120</v>
      </c>
      <c r="F133" s="7">
        <v>70.6</v>
      </c>
      <c r="G133" s="7" t="s">
        <v>14</v>
      </c>
    </row>
    <row r="134" s="1" customFormat="1" ht="18.75" spans="1:7">
      <c r="A134" s="7" t="str">
        <f>"A16"</f>
        <v>A16</v>
      </c>
      <c r="B134" s="7" t="s">
        <v>150</v>
      </c>
      <c r="C134" s="7" t="s">
        <v>9</v>
      </c>
      <c r="D134" s="7" t="str">
        <f>"43051002"</f>
        <v>43051002</v>
      </c>
      <c r="E134" s="7" t="s">
        <v>120</v>
      </c>
      <c r="F134" s="7">
        <v>70.4</v>
      </c>
      <c r="G134" s="7" t="s">
        <v>14</v>
      </c>
    </row>
    <row r="135" s="1" customFormat="1" ht="18.75" spans="1:7">
      <c r="A135" s="7" t="str">
        <f>"A16"</f>
        <v>A16</v>
      </c>
      <c r="B135" s="7" t="s">
        <v>151</v>
      </c>
      <c r="C135" s="7" t="s">
        <v>9</v>
      </c>
      <c r="D135" s="7" t="str">
        <f>"43050901"</f>
        <v>43050901</v>
      </c>
      <c r="E135" s="7" t="s">
        <v>120</v>
      </c>
      <c r="F135" s="7">
        <v>70.2</v>
      </c>
      <c r="G135" s="7" t="s">
        <v>14</v>
      </c>
    </row>
    <row r="136" s="1" customFormat="1" ht="18.75" spans="1:7">
      <c r="A136" s="7" t="str">
        <f>"A16"</f>
        <v>A16</v>
      </c>
      <c r="B136" s="7" t="s">
        <v>152</v>
      </c>
      <c r="C136" s="7" t="s">
        <v>9</v>
      </c>
      <c r="D136" s="7" t="str">
        <f>"43051025"</f>
        <v>43051025</v>
      </c>
      <c r="E136" s="7" t="s">
        <v>120</v>
      </c>
      <c r="F136" s="7">
        <v>69.8</v>
      </c>
      <c r="G136" s="7" t="s">
        <v>14</v>
      </c>
    </row>
    <row r="137" s="1" customFormat="1" ht="18.75" spans="1:7">
      <c r="A137" s="7" t="str">
        <f>"A16"</f>
        <v>A16</v>
      </c>
      <c r="B137" s="7" t="s">
        <v>153</v>
      </c>
      <c r="C137" s="7" t="s">
        <v>9</v>
      </c>
      <c r="D137" s="7" t="str">
        <f>"43051027"</f>
        <v>43051027</v>
      </c>
      <c r="E137" s="7" t="s">
        <v>120</v>
      </c>
      <c r="F137" s="7">
        <v>69.8</v>
      </c>
      <c r="G137" s="7" t="s">
        <v>14</v>
      </c>
    </row>
    <row r="138" s="1" customFormat="1" ht="18.75" spans="1:7">
      <c r="A138" s="7" t="str">
        <f>"A16"</f>
        <v>A16</v>
      </c>
      <c r="B138" s="7" t="s">
        <v>154</v>
      </c>
      <c r="C138" s="7" t="s">
        <v>9</v>
      </c>
      <c r="D138" s="7" t="str">
        <f>"43051014"</f>
        <v>43051014</v>
      </c>
      <c r="E138" s="7" t="s">
        <v>120</v>
      </c>
      <c r="F138" s="7">
        <v>69.6</v>
      </c>
      <c r="G138" s="7" t="s">
        <v>14</v>
      </c>
    </row>
    <row r="139" s="1" customFormat="1" ht="18.75" spans="1:7">
      <c r="A139" s="7" t="str">
        <f>"A16"</f>
        <v>A16</v>
      </c>
      <c r="B139" s="7" t="s">
        <v>155</v>
      </c>
      <c r="C139" s="7" t="s">
        <v>9</v>
      </c>
      <c r="D139" s="7" t="str">
        <f>"43051020"</f>
        <v>43051020</v>
      </c>
      <c r="E139" s="7" t="s">
        <v>120</v>
      </c>
      <c r="F139" s="7">
        <v>69.4</v>
      </c>
      <c r="G139" s="7" t="s">
        <v>14</v>
      </c>
    </row>
    <row r="140" s="1" customFormat="1" ht="18.75" spans="1:7">
      <c r="A140" s="7" t="str">
        <f>"A16"</f>
        <v>A16</v>
      </c>
      <c r="B140" s="7" t="s">
        <v>156</v>
      </c>
      <c r="C140" s="7" t="s">
        <v>9</v>
      </c>
      <c r="D140" s="7" t="str">
        <f>"43051038"</f>
        <v>43051038</v>
      </c>
      <c r="E140" s="7" t="s">
        <v>120</v>
      </c>
      <c r="F140" s="7">
        <v>69.4</v>
      </c>
      <c r="G140" s="7" t="s">
        <v>14</v>
      </c>
    </row>
    <row r="141" s="1" customFormat="1" ht="18.75" spans="1:7">
      <c r="A141" s="7" t="str">
        <f>"A16"</f>
        <v>A16</v>
      </c>
      <c r="B141" s="7" t="s">
        <v>157</v>
      </c>
      <c r="C141" s="7" t="s">
        <v>9</v>
      </c>
      <c r="D141" s="7" t="str">
        <f>"43050909"</f>
        <v>43050909</v>
      </c>
      <c r="E141" s="7" t="s">
        <v>120</v>
      </c>
      <c r="F141" s="7">
        <v>68</v>
      </c>
      <c r="G141" s="7" t="s">
        <v>14</v>
      </c>
    </row>
    <row r="142" s="1" customFormat="1" ht="18.75" spans="1:7">
      <c r="A142" s="7" t="str">
        <f>"A16"</f>
        <v>A16</v>
      </c>
      <c r="B142" s="7" t="s">
        <v>158</v>
      </c>
      <c r="C142" s="7" t="s">
        <v>9</v>
      </c>
      <c r="D142" s="7" t="str">
        <f>"43050938"</f>
        <v>43050938</v>
      </c>
      <c r="E142" s="7" t="s">
        <v>120</v>
      </c>
      <c r="F142" s="7">
        <v>67.4</v>
      </c>
      <c r="G142" s="7" t="s">
        <v>14</v>
      </c>
    </row>
    <row r="143" s="1" customFormat="1" ht="18.75" spans="1:7">
      <c r="A143" s="7" t="str">
        <f>"A16"</f>
        <v>A16</v>
      </c>
      <c r="B143" s="7" t="s">
        <v>159</v>
      </c>
      <c r="C143" s="7" t="s">
        <v>9</v>
      </c>
      <c r="D143" s="7" t="str">
        <f>"43051034"</f>
        <v>43051034</v>
      </c>
      <c r="E143" s="7" t="s">
        <v>120</v>
      </c>
      <c r="F143" s="7">
        <v>67.4</v>
      </c>
      <c r="G143" s="7" t="s">
        <v>14</v>
      </c>
    </row>
    <row r="144" s="1" customFormat="1" ht="18.75" spans="1:7">
      <c r="A144" s="7" t="str">
        <f>"A16"</f>
        <v>A16</v>
      </c>
      <c r="B144" s="7" t="s">
        <v>160</v>
      </c>
      <c r="C144" s="7" t="s">
        <v>9</v>
      </c>
      <c r="D144" s="7" t="str">
        <f>"43051017"</f>
        <v>43051017</v>
      </c>
      <c r="E144" s="7" t="s">
        <v>120</v>
      </c>
      <c r="F144" s="7">
        <v>67.3</v>
      </c>
      <c r="G144" s="7" t="s">
        <v>14</v>
      </c>
    </row>
    <row r="145" s="1" customFormat="1" ht="18.75" spans="1:7">
      <c r="A145" s="7" t="str">
        <f>"A16"</f>
        <v>A16</v>
      </c>
      <c r="B145" s="7" t="s">
        <v>161</v>
      </c>
      <c r="C145" s="7" t="s">
        <v>9</v>
      </c>
      <c r="D145" s="7" t="str">
        <f>"43051036"</f>
        <v>43051036</v>
      </c>
      <c r="E145" s="7" t="s">
        <v>120</v>
      </c>
      <c r="F145" s="7">
        <v>66.6</v>
      </c>
      <c r="G145" s="7" t="s">
        <v>14</v>
      </c>
    </row>
    <row r="146" s="1" customFormat="1" ht="18.75" spans="1:7">
      <c r="A146" s="7" t="str">
        <f>"A16"</f>
        <v>A16</v>
      </c>
      <c r="B146" s="7" t="s">
        <v>162</v>
      </c>
      <c r="C146" s="7" t="s">
        <v>9</v>
      </c>
      <c r="D146" s="7" t="str">
        <f>"43051022"</f>
        <v>43051022</v>
      </c>
      <c r="E146" s="7" t="s">
        <v>120</v>
      </c>
      <c r="F146" s="7">
        <v>66.4</v>
      </c>
      <c r="G146" s="7" t="s">
        <v>14</v>
      </c>
    </row>
    <row r="147" s="1" customFormat="1" ht="18.75" spans="1:7">
      <c r="A147" s="7" t="str">
        <f>"A16"</f>
        <v>A16</v>
      </c>
      <c r="B147" s="7" t="s">
        <v>163</v>
      </c>
      <c r="C147" s="7" t="s">
        <v>9</v>
      </c>
      <c r="D147" s="7" t="str">
        <f>"43051006"</f>
        <v>43051006</v>
      </c>
      <c r="E147" s="7" t="s">
        <v>120</v>
      </c>
      <c r="F147" s="7">
        <v>66</v>
      </c>
      <c r="G147" s="7" t="s">
        <v>14</v>
      </c>
    </row>
    <row r="148" s="1" customFormat="1" ht="18.75" spans="1:7">
      <c r="A148" s="7" t="str">
        <f>"A16"</f>
        <v>A16</v>
      </c>
      <c r="B148" s="7" t="s">
        <v>164</v>
      </c>
      <c r="C148" s="7" t="s">
        <v>9</v>
      </c>
      <c r="D148" s="7" t="str">
        <f>"43051021"</f>
        <v>43051021</v>
      </c>
      <c r="E148" s="7" t="s">
        <v>120</v>
      </c>
      <c r="F148" s="7">
        <v>65.4</v>
      </c>
      <c r="G148" s="7" t="s">
        <v>14</v>
      </c>
    </row>
    <row r="149" s="1" customFormat="1" ht="18.75" spans="1:7">
      <c r="A149" s="7" t="str">
        <f>"A16"</f>
        <v>A16</v>
      </c>
      <c r="B149" s="7" t="s">
        <v>165</v>
      </c>
      <c r="C149" s="7" t="s">
        <v>9</v>
      </c>
      <c r="D149" s="7" t="str">
        <f>"43050908"</f>
        <v>43050908</v>
      </c>
      <c r="E149" s="7" t="s">
        <v>120</v>
      </c>
      <c r="F149" s="7">
        <v>65</v>
      </c>
      <c r="G149" s="7" t="s">
        <v>14</v>
      </c>
    </row>
    <row r="150" s="1" customFormat="1" ht="18.75" spans="1:7">
      <c r="A150" s="7" t="str">
        <f>"A16"</f>
        <v>A16</v>
      </c>
      <c r="B150" s="7" t="s">
        <v>166</v>
      </c>
      <c r="C150" s="7" t="s">
        <v>9</v>
      </c>
      <c r="D150" s="7" t="str">
        <f>"43050905"</f>
        <v>43050905</v>
      </c>
      <c r="E150" s="7" t="s">
        <v>120</v>
      </c>
      <c r="F150" s="7">
        <v>64.8</v>
      </c>
      <c r="G150" s="7" t="s">
        <v>14</v>
      </c>
    </row>
    <row r="151" s="1" customFormat="1" ht="18.75" spans="1:7">
      <c r="A151" s="7" t="str">
        <f>"A16"</f>
        <v>A16</v>
      </c>
      <c r="B151" s="7" t="s">
        <v>167</v>
      </c>
      <c r="C151" s="7" t="s">
        <v>9</v>
      </c>
      <c r="D151" s="7" t="str">
        <f>"43051029"</f>
        <v>43051029</v>
      </c>
      <c r="E151" s="7" t="s">
        <v>120</v>
      </c>
      <c r="F151" s="7">
        <v>64.6</v>
      </c>
      <c r="G151" s="7" t="s">
        <v>14</v>
      </c>
    </row>
    <row r="152" s="1" customFormat="1" ht="18.75" spans="1:7">
      <c r="A152" s="7" t="str">
        <f>"A16"</f>
        <v>A16</v>
      </c>
      <c r="B152" s="7" t="s">
        <v>168</v>
      </c>
      <c r="C152" s="7" t="s">
        <v>9</v>
      </c>
      <c r="D152" s="7" t="str">
        <f>"43051040"</f>
        <v>43051040</v>
      </c>
      <c r="E152" s="7" t="s">
        <v>120</v>
      </c>
      <c r="F152" s="7">
        <v>63.8</v>
      </c>
      <c r="G152" s="7" t="s">
        <v>14</v>
      </c>
    </row>
    <row r="153" s="1" customFormat="1" ht="18.75" spans="1:7">
      <c r="A153" s="7" t="str">
        <f>"A16"</f>
        <v>A16</v>
      </c>
      <c r="B153" s="7" t="s">
        <v>169</v>
      </c>
      <c r="C153" s="7" t="s">
        <v>9</v>
      </c>
      <c r="D153" s="7" t="str">
        <f>"43050937"</f>
        <v>43050937</v>
      </c>
      <c r="E153" s="7" t="s">
        <v>120</v>
      </c>
      <c r="F153" s="7">
        <v>63.4</v>
      </c>
      <c r="G153" s="7" t="s">
        <v>14</v>
      </c>
    </row>
    <row r="154" s="1" customFormat="1" ht="18.75" spans="1:7">
      <c r="A154" s="7" t="str">
        <f>"A16"</f>
        <v>A16</v>
      </c>
      <c r="B154" s="7" t="s">
        <v>170</v>
      </c>
      <c r="C154" s="7" t="s">
        <v>9</v>
      </c>
      <c r="D154" s="7" t="str">
        <f>"43050903"</f>
        <v>43050903</v>
      </c>
      <c r="E154" s="7" t="s">
        <v>120</v>
      </c>
      <c r="F154" s="7">
        <v>63.2</v>
      </c>
      <c r="G154" s="7" t="s">
        <v>14</v>
      </c>
    </row>
    <row r="155" s="1" customFormat="1" ht="18.75" spans="1:7">
      <c r="A155" s="7" t="str">
        <f>"A16"</f>
        <v>A16</v>
      </c>
      <c r="B155" s="7" t="s">
        <v>171</v>
      </c>
      <c r="C155" s="7" t="s">
        <v>9</v>
      </c>
      <c r="D155" s="7" t="str">
        <f>"43050830"</f>
        <v>43050830</v>
      </c>
      <c r="E155" s="7" t="s">
        <v>120</v>
      </c>
      <c r="F155" s="7">
        <v>63</v>
      </c>
      <c r="G155" s="7" t="s">
        <v>14</v>
      </c>
    </row>
    <row r="156" s="1" customFormat="1" ht="18.75" spans="1:7">
      <c r="A156" s="7" t="str">
        <f>"A16"</f>
        <v>A16</v>
      </c>
      <c r="B156" s="7" t="s">
        <v>172</v>
      </c>
      <c r="C156" s="7" t="s">
        <v>9</v>
      </c>
      <c r="D156" s="7" t="str">
        <f>"43051031"</f>
        <v>43051031</v>
      </c>
      <c r="E156" s="7" t="s">
        <v>120</v>
      </c>
      <c r="F156" s="7">
        <v>62.6</v>
      </c>
      <c r="G156" s="7" t="s">
        <v>14</v>
      </c>
    </row>
    <row r="157" s="1" customFormat="1" ht="18.75" spans="1:7">
      <c r="A157" s="7" t="str">
        <f>"A16"</f>
        <v>A16</v>
      </c>
      <c r="B157" s="7" t="s">
        <v>173</v>
      </c>
      <c r="C157" s="7" t="s">
        <v>9</v>
      </c>
      <c r="D157" s="7" t="str">
        <f>"43050910"</f>
        <v>43050910</v>
      </c>
      <c r="E157" s="7" t="s">
        <v>120</v>
      </c>
      <c r="F157" s="7">
        <v>62</v>
      </c>
      <c r="G157" s="7" t="s">
        <v>14</v>
      </c>
    </row>
    <row r="158" s="1" customFormat="1" ht="18.75" spans="1:7">
      <c r="A158" s="7" t="str">
        <f>"A16"</f>
        <v>A16</v>
      </c>
      <c r="B158" s="7" t="s">
        <v>174</v>
      </c>
      <c r="C158" s="7" t="s">
        <v>9</v>
      </c>
      <c r="D158" s="7" t="str">
        <f>"43050914"</f>
        <v>43050914</v>
      </c>
      <c r="E158" s="7" t="s">
        <v>120</v>
      </c>
      <c r="F158" s="7">
        <v>61.8</v>
      </c>
      <c r="G158" s="7" t="s">
        <v>14</v>
      </c>
    </row>
    <row r="159" s="1" customFormat="1" ht="18.75" spans="1:7">
      <c r="A159" s="7" t="str">
        <f>"A16"</f>
        <v>A16</v>
      </c>
      <c r="B159" s="7" t="s">
        <v>175</v>
      </c>
      <c r="C159" s="7" t="s">
        <v>9</v>
      </c>
      <c r="D159" s="7" t="str">
        <f>"43051028"</f>
        <v>43051028</v>
      </c>
      <c r="E159" s="7" t="s">
        <v>120</v>
      </c>
      <c r="F159" s="7">
        <v>61.8</v>
      </c>
      <c r="G159" s="7" t="s">
        <v>14</v>
      </c>
    </row>
    <row r="160" s="1" customFormat="1" ht="18.75" spans="1:7">
      <c r="A160" s="7" t="str">
        <f>"A16"</f>
        <v>A16</v>
      </c>
      <c r="B160" s="7" t="s">
        <v>176</v>
      </c>
      <c r="C160" s="7" t="s">
        <v>9</v>
      </c>
      <c r="D160" s="7" t="str">
        <f>"43051030"</f>
        <v>43051030</v>
      </c>
      <c r="E160" s="7" t="s">
        <v>120</v>
      </c>
      <c r="F160" s="7">
        <v>60.6</v>
      </c>
      <c r="G160" s="7" t="s">
        <v>14</v>
      </c>
    </row>
    <row r="161" s="1" customFormat="1" ht="18.75" spans="1:7">
      <c r="A161" s="7" t="str">
        <f>"A16"</f>
        <v>A16</v>
      </c>
      <c r="B161" s="7" t="s">
        <v>177</v>
      </c>
      <c r="C161" s="7" t="s">
        <v>9</v>
      </c>
      <c r="D161" s="7" t="str">
        <f>"43050838"</f>
        <v>43050838</v>
      </c>
      <c r="E161" s="7" t="s">
        <v>120</v>
      </c>
      <c r="F161" s="7">
        <v>60.4</v>
      </c>
      <c r="G161" s="7" t="s">
        <v>14</v>
      </c>
    </row>
    <row r="162" s="1" customFormat="1" ht="18.75" spans="1:7">
      <c r="A162" s="7" t="str">
        <f>"A16"</f>
        <v>A16</v>
      </c>
      <c r="B162" s="7" t="s">
        <v>178</v>
      </c>
      <c r="C162" s="7" t="s">
        <v>9</v>
      </c>
      <c r="D162" s="7" t="str">
        <f>"43051016"</f>
        <v>43051016</v>
      </c>
      <c r="E162" s="7" t="s">
        <v>120</v>
      </c>
      <c r="F162" s="7">
        <v>59.8</v>
      </c>
      <c r="G162" s="7" t="s">
        <v>14</v>
      </c>
    </row>
    <row r="163" s="1" customFormat="1" ht="18.75" spans="1:7">
      <c r="A163" s="7" t="str">
        <f>"A16"</f>
        <v>A16</v>
      </c>
      <c r="B163" s="7" t="s">
        <v>179</v>
      </c>
      <c r="C163" s="7" t="s">
        <v>9</v>
      </c>
      <c r="D163" s="7" t="str">
        <f>"43050933"</f>
        <v>43050933</v>
      </c>
      <c r="E163" s="7" t="s">
        <v>120</v>
      </c>
      <c r="F163" s="7">
        <v>59.6</v>
      </c>
      <c r="G163" s="7" t="s">
        <v>14</v>
      </c>
    </row>
    <row r="164" s="1" customFormat="1" ht="18.75" spans="1:7">
      <c r="A164" s="7" t="str">
        <f>"A16"</f>
        <v>A16</v>
      </c>
      <c r="B164" s="7" t="s">
        <v>180</v>
      </c>
      <c r="C164" s="7" t="s">
        <v>9</v>
      </c>
      <c r="D164" s="7" t="str">
        <f>"43050825"</f>
        <v>43050825</v>
      </c>
      <c r="E164" s="7" t="s">
        <v>120</v>
      </c>
      <c r="F164" s="7">
        <v>59.2</v>
      </c>
      <c r="G164" s="7" t="s">
        <v>14</v>
      </c>
    </row>
    <row r="165" s="1" customFormat="1" ht="18.75" spans="1:7">
      <c r="A165" s="7" t="str">
        <f>"A16"</f>
        <v>A16</v>
      </c>
      <c r="B165" s="7" t="s">
        <v>181</v>
      </c>
      <c r="C165" s="7" t="s">
        <v>9</v>
      </c>
      <c r="D165" s="7" t="str">
        <f>"43051018"</f>
        <v>43051018</v>
      </c>
      <c r="E165" s="7" t="s">
        <v>120</v>
      </c>
      <c r="F165" s="7">
        <v>56</v>
      </c>
      <c r="G165" s="7" t="s">
        <v>14</v>
      </c>
    </row>
    <row r="166" s="1" customFormat="1" ht="18.75" spans="1:7">
      <c r="A166" s="7" t="str">
        <f>"A16"</f>
        <v>A16</v>
      </c>
      <c r="B166" s="7" t="s">
        <v>182</v>
      </c>
      <c r="C166" s="7" t="s">
        <v>9</v>
      </c>
      <c r="D166" s="7" t="str">
        <f>"43050911"</f>
        <v>43050911</v>
      </c>
      <c r="E166" s="7" t="s">
        <v>120</v>
      </c>
      <c r="F166" s="7">
        <v>55</v>
      </c>
      <c r="G166" s="7" t="s">
        <v>14</v>
      </c>
    </row>
    <row r="167" s="1" customFormat="1" ht="18.75" spans="1:7">
      <c r="A167" s="7" t="str">
        <f>"A16"</f>
        <v>A16</v>
      </c>
      <c r="B167" s="7" t="s">
        <v>183</v>
      </c>
      <c r="C167" s="7" t="s">
        <v>9</v>
      </c>
      <c r="D167" s="7" t="str">
        <f>"43051007"</f>
        <v>43051007</v>
      </c>
      <c r="E167" s="7" t="s">
        <v>120</v>
      </c>
      <c r="F167" s="7">
        <v>54</v>
      </c>
      <c r="G167" s="7" t="s">
        <v>14</v>
      </c>
    </row>
    <row r="168" s="1" customFormat="1" ht="18.75" spans="1:7">
      <c r="A168" s="7" t="str">
        <f>"A16"</f>
        <v>A16</v>
      </c>
      <c r="B168" s="7" t="s">
        <v>184</v>
      </c>
      <c r="C168" s="7" t="s">
        <v>9</v>
      </c>
      <c r="D168" s="7" t="str">
        <f>"43050829"</f>
        <v>43050829</v>
      </c>
      <c r="E168" s="7" t="s">
        <v>120</v>
      </c>
      <c r="F168" s="7">
        <v>53.8</v>
      </c>
      <c r="G168" s="7" t="s">
        <v>14</v>
      </c>
    </row>
    <row r="169" s="1" customFormat="1" ht="18.75" spans="1:7">
      <c r="A169" s="7" t="str">
        <f>"A16"</f>
        <v>A16</v>
      </c>
      <c r="B169" s="7" t="s">
        <v>185</v>
      </c>
      <c r="C169" s="7" t="s">
        <v>9</v>
      </c>
      <c r="D169" s="7" t="str">
        <f>"43050835"</f>
        <v>43050835</v>
      </c>
      <c r="E169" s="7" t="s">
        <v>120</v>
      </c>
      <c r="F169" s="7">
        <v>53.4</v>
      </c>
      <c r="G169" s="7" t="s">
        <v>14</v>
      </c>
    </row>
    <row r="170" s="1" customFormat="1" ht="18.75" spans="1:7">
      <c r="A170" s="7" t="str">
        <f>"A16"</f>
        <v>A16</v>
      </c>
      <c r="B170" s="7" t="s">
        <v>186</v>
      </c>
      <c r="C170" s="7" t="s">
        <v>9</v>
      </c>
      <c r="D170" s="7" t="str">
        <f>"43050932"</f>
        <v>43050932</v>
      </c>
      <c r="E170" s="7" t="s">
        <v>120</v>
      </c>
      <c r="F170" s="7">
        <v>53.4</v>
      </c>
      <c r="G170" s="7" t="s">
        <v>14</v>
      </c>
    </row>
    <row r="171" s="1" customFormat="1" ht="18.75" spans="1:7">
      <c r="A171" s="7" t="str">
        <f>"A16"</f>
        <v>A16</v>
      </c>
      <c r="B171" s="7" t="s">
        <v>187</v>
      </c>
      <c r="C171" s="7" t="s">
        <v>9</v>
      </c>
      <c r="D171" s="7" t="str">
        <f>"43050906"</f>
        <v>43050906</v>
      </c>
      <c r="E171" s="7" t="s">
        <v>120</v>
      </c>
      <c r="F171" s="7">
        <v>52.2</v>
      </c>
      <c r="G171" s="7" t="s">
        <v>14</v>
      </c>
    </row>
    <row r="172" s="1" customFormat="1" ht="18.75" spans="1:7">
      <c r="A172" s="7" t="str">
        <f>"A16"</f>
        <v>A16</v>
      </c>
      <c r="B172" s="7" t="s">
        <v>188</v>
      </c>
      <c r="C172" s="7" t="s">
        <v>19</v>
      </c>
      <c r="D172" s="7" t="str">
        <f>"43051035"</f>
        <v>43051035</v>
      </c>
      <c r="E172" s="7" t="s">
        <v>120</v>
      </c>
      <c r="F172" s="7">
        <v>51</v>
      </c>
      <c r="G172" s="7" t="s">
        <v>14</v>
      </c>
    </row>
    <row r="173" s="1" customFormat="1" ht="18.75" spans="1:7">
      <c r="A173" s="7" t="str">
        <f>"A16"</f>
        <v>A16</v>
      </c>
      <c r="B173" s="7" t="s">
        <v>189</v>
      </c>
      <c r="C173" s="7" t="s">
        <v>9</v>
      </c>
      <c r="D173" s="7" t="str">
        <f>"43051012"</f>
        <v>43051012</v>
      </c>
      <c r="E173" s="7" t="s">
        <v>120</v>
      </c>
      <c r="F173" s="7">
        <v>49.8</v>
      </c>
      <c r="G173" s="7" t="s">
        <v>14</v>
      </c>
    </row>
    <row r="174" s="1" customFormat="1" ht="18.75" spans="1:7">
      <c r="A174" s="7" t="str">
        <f>"A16"</f>
        <v>A16</v>
      </c>
      <c r="B174" s="7" t="s">
        <v>190</v>
      </c>
      <c r="C174" s="7" t="s">
        <v>9</v>
      </c>
      <c r="D174" s="7" t="str">
        <f>"43050917"</f>
        <v>43050917</v>
      </c>
      <c r="E174" s="7" t="s">
        <v>120</v>
      </c>
      <c r="F174" s="7">
        <v>49.4</v>
      </c>
      <c r="G174" s="7" t="s">
        <v>14</v>
      </c>
    </row>
    <row r="175" s="1" customFormat="1" ht="18.75" spans="1:7">
      <c r="A175" s="7" t="str">
        <f>"A16"</f>
        <v>A16</v>
      </c>
      <c r="B175" s="7" t="s">
        <v>191</v>
      </c>
      <c r="C175" s="7" t="s">
        <v>9</v>
      </c>
      <c r="D175" s="7" t="str">
        <f>"43050902"</f>
        <v>43050902</v>
      </c>
      <c r="E175" s="7" t="s">
        <v>120</v>
      </c>
      <c r="F175" s="7">
        <v>46.6</v>
      </c>
      <c r="G175" s="7" t="s">
        <v>14</v>
      </c>
    </row>
    <row r="176" s="1" customFormat="1" ht="18.75" spans="1:7">
      <c r="A176" s="7" t="str">
        <f>"A16"</f>
        <v>A16</v>
      </c>
      <c r="B176" s="7" t="s">
        <v>192</v>
      </c>
      <c r="C176" s="7" t="s">
        <v>9</v>
      </c>
      <c r="D176" s="7" t="str">
        <f>"43050929"</f>
        <v>43050929</v>
      </c>
      <c r="E176" s="7" t="s">
        <v>120</v>
      </c>
      <c r="F176" s="7">
        <v>44.2</v>
      </c>
      <c r="G176" s="7" t="s">
        <v>14</v>
      </c>
    </row>
    <row r="177" s="1" customFormat="1" ht="18.75" spans="1:7">
      <c r="A177" s="7" t="str">
        <f>"A16"</f>
        <v>A16</v>
      </c>
      <c r="B177" s="7" t="s">
        <v>193</v>
      </c>
      <c r="C177" s="7" t="s">
        <v>9</v>
      </c>
      <c r="D177" s="7" t="str">
        <f>"43050921"</f>
        <v>43050921</v>
      </c>
      <c r="E177" s="7" t="s">
        <v>120</v>
      </c>
      <c r="F177" s="7">
        <v>39.2</v>
      </c>
      <c r="G177" s="7" t="s">
        <v>14</v>
      </c>
    </row>
    <row r="178" s="1" customFormat="1" ht="18.75" spans="1:7">
      <c r="A178" s="7" t="str">
        <f>"A16"</f>
        <v>A16</v>
      </c>
      <c r="B178" s="7" t="s">
        <v>194</v>
      </c>
      <c r="C178" s="7" t="s">
        <v>9</v>
      </c>
      <c r="D178" s="7" t="str">
        <f>"43050827"</f>
        <v>43050827</v>
      </c>
      <c r="E178" s="7" t="s">
        <v>120</v>
      </c>
      <c r="F178" s="7" t="s">
        <v>20</v>
      </c>
      <c r="G178" s="7" t="s">
        <v>14</v>
      </c>
    </row>
    <row r="179" s="1" customFormat="1" ht="18.75" spans="1:7">
      <c r="A179" s="7" t="str">
        <f>"A16"</f>
        <v>A16</v>
      </c>
      <c r="B179" s="7" t="s">
        <v>195</v>
      </c>
      <c r="C179" s="7" t="s">
        <v>9</v>
      </c>
      <c r="D179" s="7" t="str">
        <f>"43050828"</f>
        <v>43050828</v>
      </c>
      <c r="E179" s="7" t="s">
        <v>120</v>
      </c>
      <c r="F179" s="7" t="s">
        <v>20</v>
      </c>
      <c r="G179" s="7" t="s">
        <v>14</v>
      </c>
    </row>
    <row r="180" s="1" customFormat="1" ht="18.75" spans="1:7">
      <c r="A180" s="7" t="str">
        <f>"A16"</f>
        <v>A16</v>
      </c>
      <c r="B180" s="7" t="s">
        <v>196</v>
      </c>
      <c r="C180" s="7" t="s">
        <v>9</v>
      </c>
      <c r="D180" s="7" t="str">
        <f>"43050904"</f>
        <v>43050904</v>
      </c>
      <c r="E180" s="7" t="s">
        <v>120</v>
      </c>
      <c r="F180" s="7" t="s">
        <v>20</v>
      </c>
      <c r="G180" s="7" t="s">
        <v>14</v>
      </c>
    </row>
    <row r="181" s="1" customFormat="1" ht="18.75" spans="1:7">
      <c r="A181" s="7" t="str">
        <f>"A16"</f>
        <v>A16</v>
      </c>
      <c r="B181" s="7" t="s">
        <v>197</v>
      </c>
      <c r="C181" s="7" t="s">
        <v>9</v>
      </c>
      <c r="D181" s="7" t="str">
        <f>"43050907"</f>
        <v>43050907</v>
      </c>
      <c r="E181" s="7" t="s">
        <v>120</v>
      </c>
      <c r="F181" s="7" t="s">
        <v>20</v>
      </c>
      <c r="G181" s="7" t="s">
        <v>14</v>
      </c>
    </row>
    <row r="182" s="1" customFormat="1" ht="18.75" spans="1:7">
      <c r="A182" s="7" t="str">
        <f>"A16"</f>
        <v>A16</v>
      </c>
      <c r="B182" s="7" t="s">
        <v>198</v>
      </c>
      <c r="C182" s="7" t="s">
        <v>9</v>
      </c>
      <c r="D182" s="7" t="str">
        <f>"43050912"</f>
        <v>43050912</v>
      </c>
      <c r="E182" s="7" t="s">
        <v>120</v>
      </c>
      <c r="F182" s="7" t="s">
        <v>20</v>
      </c>
      <c r="G182" s="7" t="s">
        <v>14</v>
      </c>
    </row>
    <row r="183" s="1" customFormat="1" ht="18.75" spans="1:7">
      <c r="A183" s="7" t="str">
        <f>"A16"</f>
        <v>A16</v>
      </c>
      <c r="B183" s="7" t="s">
        <v>199</v>
      </c>
      <c r="C183" s="7" t="s">
        <v>9</v>
      </c>
      <c r="D183" s="7" t="str">
        <f>"43050913"</f>
        <v>43050913</v>
      </c>
      <c r="E183" s="7" t="s">
        <v>120</v>
      </c>
      <c r="F183" s="7" t="s">
        <v>20</v>
      </c>
      <c r="G183" s="7" t="s">
        <v>14</v>
      </c>
    </row>
    <row r="184" s="1" customFormat="1" ht="18.75" spans="1:7">
      <c r="A184" s="7" t="str">
        <f>"A16"</f>
        <v>A16</v>
      </c>
      <c r="B184" s="7" t="s">
        <v>200</v>
      </c>
      <c r="C184" s="7" t="s">
        <v>9</v>
      </c>
      <c r="D184" s="7" t="str">
        <f>"43050916"</f>
        <v>43050916</v>
      </c>
      <c r="E184" s="7" t="s">
        <v>120</v>
      </c>
      <c r="F184" s="7" t="s">
        <v>20</v>
      </c>
      <c r="G184" s="7" t="s">
        <v>14</v>
      </c>
    </row>
    <row r="185" s="1" customFormat="1" ht="18.75" spans="1:7">
      <c r="A185" s="7" t="str">
        <f>"A16"</f>
        <v>A16</v>
      </c>
      <c r="B185" s="7" t="s">
        <v>201</v>
      </c>
      <c r="C185" s="7" t="s">
        <v>9</v>
      </c>
      <c r="D185" s="7" t="str">
        <f>"43050918"</f>
        <v>43050918</v>
      </c>
      <c r="E185" s="7" t="s">
        <v>120</v>
      </c>
      <c r="F185" s="7" t="s">
        <v>20</v>
      </c>
      <c r="G185" s="7" t="s">
        <v>14</v>
      </c>
    </row>
    <row r="186" s="1" customFormat="1" ht="18.75" spans="1:7">
      <c r="A186" s="7" t="str">
        <f>"A16"</f>
        <v>A16</v>
      </c>
      <c r="B186" s="7" t="s">
        <v>202</v>
      </c>
      <c r="C186" s="7" t="s">
        <v>9</v>
      </c>
      <c r="D186" s="7" t="str">
        <f>"43050919"</f>
        <v>43050919</v>
      </c>
      <c r="E186" s="7" t="s">
        <v>120</v>
      </c>
      <c r="F186" s="7" t="s">
        <v>20</v>
      </c>
      <c r="G186" s="7" t="s">
        <v>14</v>
      </c>
    </row>
    <row r="187" s="1" customFormat="1" ht="18.75" spans="1:7">
      <c r="A187" s="7" t="str">
        <f>"A16"</f>
        <v>A16</v>
      </c>
      <c r="B187" s="7" t="s">
        <v>203</v>
      </c>
      <c r="C187" s="7" t="s">
        <v>9</v>
      </c>
      <c r="D187" s="7" t="str">
        <f>"43050920"</f>
        <v>43050920</v>
      </c>
      <c r="E187" s="7" t="s">
        <v>120</v>
      </c>
      <c r="F187" s="7" t="s">
        <v>20</v>
      </c>
      <c r="G187" s="7" t="s">
        <v>14</v>
      </c>
    </row>
    <row r="188" s="1" customFormat="1" ht="18.75" spans="1:7">
      <c r="A188" s="7" t="str">
        <f>"A16"</f>
        <v>A16</v>
      </c>
      <c r="B188" s="7" t="s">
        <v>204</v>
      </c>
      <c r="C188" s="7" t="s">
        <v>9</v>
      </c>
      <c r="D188" s="7" t="str">
        <f>"43050923"</f>
        <v>43050923</v>
      </c>
      <c r="E188" s="7" t="s">
        <v>120</v>
      </c>
      <c r="F188" s="7" t="s">
        <v>20</v>
      </c>
      <c r="G188" s="7" t="s">
        <v>14</v>
      </c>
    </row>
    <row r="189" s="1" customFormat="1" ht="18.75" spans="1:7">
      <c r="A189" s="7" t="str">
        <f>"A16"</f>
        <v>A16</v>
      </c>
      <c r="B189" s="7" t="s">
        <v>205</v>
      </c>
      <c r="C189" s="7" t="s">
        <v>9</v>
      </c>
      <c r="D189" s="7" t="str">
        <f>"43050924"</f>
        <v>43050924</v>
      </c>
      <c r="E189" s="7" t="s">
        <v>120</v>
      </c>
      <c r="F189" s="7" t="s">
        <v>20</v>
      </c>
      <c r="G189" s="7" t="s">
        <v>14</v>
      </c>
    </row>
    <row r="190" s="1" customFormat="1" ht="18.75" spans="1:7">
      <c r="A190" s="7" t="str">
        <f>"A16"</f>
        <v>A16</v>
      </c>
      <c r="B190" s="7" t="s">
        <v>206</v>
      </c>
      <c r="C190" s="7" t="s">
        <v>9</v>
      </c>
      <c r="D190" s="7" t="str">
        <f>"43050925"</f>
        <v>43050925</v>
      </c>
      <c r="E190" s="7" t="s">
        <v>120</v>
      </c>
      <c r="F190" s="7" t="s">
        <v>20</v>
      </c>
      <c r="G190" s="7" t="s">
        <v>14</v>
      </c>
    </row>
    <row r="191" s="1" customFormat="1" ht="18.75" spans="1:7">
      <c r="A191" s="7" t="str">
        <f>"A16"</f>
        <v>A16</v>
      </c>
      <c r="B191" s="7" t="s">
        <v>207</v>
      </c>
      <c r="C191" s="7" t="s">
        <v>9</v>
      </c>
      <c r="D191" s="7" t="str">
        <f>"43050926"</f>
        <v>43050926</v>
      </c>
      <c r="E191" s="7" t="s">
        <v>120</v>
      </c>
      <c r="F191" s="7" t="s">
        <v>20</v>
      </c>
      <c r="G191" s="7" t="s">
        <v>14</v>
      </c>
    </row>
    <row r="192" s="1" customFormat="1" ht="18.75" spans="1:7">
      <c r="A192" s="7" t="str">
        <f>"A16"</f>
        <v>A16</v>
      </c>
      <c r="B192" s="7" t="s">
        <v>208</v>
      </c>
      <c r="C192" s="7" t="s">
        <v>9</v>
      </c>
      <c r="D192" s="7" t="str">
        <f>"43050927"</f>
        <v>43050927</v>
      </c>
      <c r="E192" s="7" t="s">
        <v>120</v>
      </c>
      <c r="F192" s="7" t="s">
        <v>20</v>
      </c>
      <c r="G192" s="7" t="s">
        <v>14</v>
      </c>
    </row>
    <row r="193" s="1" customFormat="1" ht="18.75" spans="1:7">
      <c r="A193" s="7" t="str">
        <f>"A16"</f>
        <v>A16</v>
      </c>
      <c r="B193" s="7" t="s">
        <v>209</v>
      </c>
      <c r="C193" s="7" t="s">
        <v>9</v>
      </c>
      <c r="D193" s="7" t="str">
        <f>"43050928"</f>
        <v>43050928</v>
      </c>
      <c r="E193" s="7" t="s">
        <v>120</v>
      </c>
      <c r="F193" s="7" t="s">
        <v>20</v>
      </c>
      <c r="G193" s="7" t="s">
        <v>14</v>
      </c>
    </row>
    <row r="194" s="1" customFormat="1" ht="18.75" spans="1:7">
      <c r="A194" s="7" t="str">
        <f>"A16"</f>
        <v>A16</v>
      </c>
      <c r="B194" s="7" t="s">
        <v>210</v>
      </c>
      <c r="C194" s="7" t="s">
        <v>9</v>
      </c>
      <c r="D194" s="7" t="str">
        <f>"43050930"</f>
        <v>43050930</v>
      </c>
      <c r="E194" s="7" t="s">
        <v>120</v>
      </c>
      <c r="F194" s="7" t="s">
        <v>20</v>
      </c>
      <c r="G194" s="7" t="s">
        <v>14</v>
      </c>
    </row>
    <row r="195" s="1" customFormat="1" ht="18.75" spans="1:7">
      <c r="A195" s="7" t="str">
        <f>"A16"</f>
        <v>A16</v>
      </c>
      <c r="B195" s="7" t="s">
        <v>211</v>
      </c>
      <c r="C195" s="7" t="s">
        <v>9</v>
      </c>
      <c r="D195" s="7" t="str">
        <f>"43051008"</f>
        <v>43051008</v>
      </c>
      <c r="E195" s="7" t="s">
        <v>120</v>
      </c>
      <c r="F195" s="7" t="s">
        <v>20</v>
      </c>
      <c r="G195" s="7" t="s">
        <v>14</v>
      </c>
    </row>
    <row r="196" s="1" customFormat="1" ht="18.75" spans="1:7">
      <c r="A196" s="7" t="str">
        <f>"A16"</f>
        <v>A16</v>
      </c>
      <c r="B196" s="7" t="s">
        <v>212</v>
      </c>
      <c r="C196" s="7" t="s">
        <v>9</v>
      </c>
      <c r="D196" s="7" t="str">
        <f>"43051010"</f>
        <v>43051010</v>
      </c>
      <c r="E196" s="7" t="s">
        <v>120</v>
      </c>
      <c r="F196" s="7" t="s">
        <v>20</v>
      </c>
      <c r="G196" s="7" t="s">
        <v>14</v>
      </c>
    </row>
    <row r="197" s="1" customFormat="1" ht="18.75" spans="1:7">
      <c r="A197" s="7" t="str">
        <f>"A16"</f>
        <v>A16</v>
      </c>
      <c r="B197" s="7" t="s">
        <v>213</v>
      </c>
      <c r="C197" s="7" t="s">
        <v>9</v>
      </c>
      <c r="D197" s="7" t="str">
        <f>"43051023"</f>
        <v>43051023</v>
      </c>
      <c r="E197" s="7" t="s">
        <v>120</v>
      </c>
      <c r="F197" s="7" t="s">
        <v>20</v>
      </c>
      <c r="G197" s="7" t="s">
        <v>14</v>
      </c>
    </row>
    <row r="198" s="1" customFormat="1" ht="18.75" spans="1:7">
      <c r="A198" s="7" t="str">
        <f>"A16"</f>
        <v>A16</v>
      </c>
      <c r="B198" s="7" t="s">
        <v>214</v>
      </c>
      <c r="C198" s="7" t="s">
        <v>9</v>
      </c>
      <c r="D198" s="7" t="str">
        <f>"43051026"</f>
        <v>43051026</v>
      </c>
      <c r="E198" s="7" t="s">
        <v>120</v>
      </c>
      <c r="F198" s="7" t="s">
        <v>20</v>
      </c>
      <c r="G198" s="7" t="s">
        <v>14</v>
      </c>
    </row>
    <row r="199" s="1" customFormat="1" ht="18.75" spans="1:7">
      <c r="A199" s="7" t="str">
        <f>"A16"</f>
        <v>A16</v>
      </c>
      <c r="B199" s="7" t="s">
        <v>215</v>
      </c>
      <c r="C199" s="7" t="s">
        <v>9</v>
      </c>
      <c r="D199" s="7" t="str">
        <f>"43051037"</f>
        <v>43051037</v>
      </c>
      <c r="E199" s="7" t="s">
        <v>120</v>
      </c>
      <c r="F199" s="7" t="s">
        <v>20</v>
      </c>
      <c r="G199" s="7" t="s">
        <v>14</v>
      </c>
    </row>
    <row r="200" s="1" customFormat="1" ht="18.75" spans="1:7">
      <c r="A200" s="7" t="str">
        <f>"A2"</f>
        <v>A2</v>
      </c>
      <c r="B200" s="7" t="s">
        <v>216</v>
      </c>
      <c r="C200" s="7" t="s">
        <v>19</v>
      </c>
      <c r="D200" s="7" t="str">
        <f>"43050207"</f>
        <v>43050207</v>
      </c>
      <c r="E200" s="7" t="s">
        <v>217</v>
      </c>
      <c r="F200" s="7">
        <v>96</v>
      </c>
      <c r="G200" s="8" t="s">
        <v>11</v>
      </c>
    </row>
    <row r="201" s="1" customFormat="1" ht="18.75" spans="1:7">
      <c r="A201" s="7" t="str">
        <f>"A2"</f>
        <v>A2</v>
      </c>
      <c r="B201" s="7" t="s">
        <v>218</v>
      </c>
      <c r="C201" s="7" t="s">
        <v>19</v>
      </c>
      <c r="D201" s="7" t="str">
        <f>"43050211"</f>
        <v>43050211</v>
      </c>
      <c r="E201" s="7" t="s">
        <v>217</v>
      </c>
      <c r="F201" s="7">
        <v>91</v>
      </c>
      <c r="G201" s="8" t="s">
        <v>11</v>
      </c>
    </row>
    <row r="202" s="1" customFormat="1" ht="18.75" spans="1:7">
      <c r="A202" s="7" t="str">
        <f>"A2"</f>
        <v>A2</v>
      </c>
      <c r="B202" s="7" t="s">
        <v>219</v>
      </c>
      <c r="C202" s="7" t="s">
        <v>19</v>
      </c>
      <c r="D202" s="7" t="str">
        <f>"43050205"</f>
        <v>43050205</v>
      </c>
      <c r="E202" s="7" t="s">
        <v>217</v>
      </c>
      <c r="F202" s="7">
        <v>90</v>
      </c>
      <c r="G202" s="8" t="s">
        <v>11</v>
      </c>
    </row>
    <row r="203" s="1" customFormat="1" ht="18.75" spans="1:7">
      <c r="A203" s="7" t="str">
        <f>"A2"</f>
        <v>A2</v>
      </c>
      <c r="B203" s="7" t="s">
        <v>220</v>
      </c>
      <c r="C203" s="7" t="s">
        <v>19</v>
      </c>
      <c r="D203" s="7" t="str">
        <f>"43050213"</f>
        <v>43050213</v>
      </c>
      <c r="E203" s="7" t="s">
        <v>217</v>
      </c>
      <c r="F203" s="7">
        <v>90</v>
      </c>
      <c r="G203" s="8" t="s">
        <v>11</v>
      </c>
    </row>
    <row r="204" s="1" customFormat="1" ht="18.75" spans="1:7">
      <c r="A204" s="7" t="str">
        <f>"A2"</f>
        <v>A2</v>
      </c>
      <c r="B204" s="7" t="s">
        <v>221</v>
      </c>
      <c r="C204" s="7" t="s">
        <v>9</v>
      </c>
      <c r="D204" s="7" t="str">
        <f>"43050210"</f>
        <v>43050210</v>
      </c>
      <c r="E204" s="7" t="s">
        <v>217</v>
      </c>
      <c r="F204" s="7">
        <v>82</v>
      </c>
      <c r="G204" s="7" t="s">
        <v>14</v>
      </c>
    </row>
    <row r="205" s="1" customFormat="1" ht="18.75" spans="1:7">
      <c r="A205" s="7" t="str">
        <f>"A2"</f>
        <v>A2</v>
      </c>
      <c r="B205" s="7" t="s">
        <v>222</v>
      </c>
      <c r="C205" s="7" t="s">
        <v>9</v>
      </c>
      <c r="D205" s="7" t="str">
        <f>"43050203"</f>
        <v>43050203</v>
      </c>
      <c r="E205" s="7" t="s">
        <v>217</v>
      </c>
      <c r="F205" s="7">
        <v>80</v>
      </c>
      <c r="G205" s="7" t="s">
        <v>14</v>
      </c>
    </row>
    <row r="206" s="1" customFormat="1" ht="18.75" spans="1:7">
      <c r="A206" s="7" t="str">
        <f>"A2"</f>
        <v>A2</v>
      </c>
      <c r="B206" s="7" t="s">
        <v>223</v>
      </c>
      <c r="C206" s="7" t="s">
        <v>9</v>
      </c>
      <c r="D206" s="7" t="str">
        <f>"43050209"</f>
        <v>43050209</v>
      </c>
      <c r="E206" s="7" t="s">
        <v>217</v>
      </c>
      <c r="F206" s="7">
        <v>80</v>
      </c>
      <c r="G206" s="7" t="s">
        <v>14</v>
      </c>
    </row>
    <row r="207" s="1" customFormat="1" ht="18.75" spans="1:7">
      <c r="A207" s="7" t="str">
        <f>"A2"</f>
        <v>A2</v>
      </c>
      <c r="B207" s="7" t="s">
        <v>224</v>
      </c>
      <c r="C207" s="7" t="s">
        <v>9</v>
      </c>
      <c r="D207" s="7" t="str">
        <f>"43050202"</f>
        <v>43050202</v>
      </c>
      <c r="E207" s="7" t="s">
        <v>217</v>
      </c>
      <c r="F207" s="7">
        <v>78</v>
      </c>
      <c r="G207" s="7" t="s">
        <v>14</v>
      </c>
    </row>
    <row r="208" s="1" customFormat="1" ht="18.75" spans="1:7">
      <c r="A208" s="7" t="str">
        <f>"A2"</f>
        <v>A2</v>
      </c>
      <c r="B208" s="7" t="s">
        <v>225</v>
      </c>
      <c r="C208" s="7" t="s">
        <v>9</v>
      </c>
      <c r="D208" s="7" t="str">
        <f>"43050204"</f>
        <v>43050204</v>
      </c>
      <c r="E208" s="7" t="s">
        <v>217</v>
      </c>
      <c r="F208" s="7">
        <v>61</v>
      </c>
      <c r="G208" s="7" t="s">
        <v>14</v>
      </c>
    </row>
    <row r="209" s="1" customFormat="1" ht="18.75" spans="1:7">
      <c r="A209" s="7" t="str">
        <f>"A2"</f>
        <v>A2</v>
      </c>
      <c r="B209" s="7" t="s">
        <v>226</v>
      </c>
      <c r="C209" s="7" t="s">
        <v>9</v>
      </c>
      <c r="D209" s="7" t="str">
        <f>"43050201"</f>
        <v>43050201</v>
      </c>
      <c r="E209" s="7" t="s">
        <v>217</v>
      </c>
      <c r="F209" s="7" t="s">
        <v>20</v>
      </c>
      <c r="G209" s="7" t="s">
        <v>14</v>
      </c>
    </row>
    <row r="210" s="1" customFormat="1" ht="18.75" spans="1:7">
      <c r="A210" s="7" t="str">
        <f>"A2"</f>
        <v>A2</v>
      </c>
      <c r="B210" s="7" t="s">
        <v>227</v>
      </c>
      <c r="C210" s="7" t="s">
        <v>19</v>
      </c>
      <c r="D210" s="7" t="str">
        <f>"43050206"</f>
        <v>43050206</v>
      </c>
      <c r="E210" s="7" t="s">
        <v>217</v>
      </c>
      <c r="F210" s="7" t="s">
        <v>20</v>
      </c>
      <c r="G210" s="7" t="s">
        <v>14</v>
      </c>
    </row>
    <row r="211" s="1" customFormat="1" ht="18.75" spans="1:7">
      <c r="A211" s="7" t="str">
        <f>"A2"</f>
        <v>A2</v>
      </c>
      <c r="B211" s="7" t="s">
        <v>228</v>
      </c>
      <c r="C211" s="7" t="s">
        <v>19</v>
      </c>
      <c r="D211" s="7" t="str">
        <f>"43050208"</f>
        <v>43050208</v>
      </c>
      <c r="E211" s="7" t="s">
        <v>217</v>
      </c>
      <c r="F211" s="7" t="s">
        <v>20</v>
      </c>
      <c r="G211" s="7" t="s">
        <v>14</v>
      </c>
    </row>
    <row r="212" s="1" customFormat="1" ht="18.75" spans="1:7">
      <c r="A212" s="7" t="str">
        <f>"A2"</f>
        <v>A2</v>
      </c>
      <c r="B212" s="7" t="s">
        <v>229</v>
      </c>
      <c r="C212" s="7" t="s">
        <v>19</v>
      </c>
      <c r="D212" s="7" t="str">
        <f>"43050212"</f>
        <v>43050212</v>
      </c>
      <c r="E212" s="7" t="s">
        <v>217</v>
      </c>
      <c r="F212" s="7" t="s">
        <v>20</v>
      </c>
      <c r="G212" s="7" t="s">
        <v>14</v>
      </c>
    </row>
    <row r="213" s="1" customFormat="1" ht="18.75" spans="1:7">
      <c r="A213" s="7" t="str">
        <f>"A3"</f>
        <v>A3</v>
      </c>
      <c r="B213" s="7" t="s">
        <v>230</v>
      </c>
      <c r="C213" s="7" t="s">
        <v>9</v>
      </c>
      <c r="D213" s="7" t="str">
        <f>"43050323"</f>
        <v>43050323</v>
      </c>
      <c r="E213" s="7" t="s">
        <v>231</v>
      </c>
      <c r="F213" s="7">
        <v>87.5</v>
      </c>
      <c r="G213" s="8" t="s">
        <v>11</v>
      </c>
    </row>
    <row r="214" s="1" customFormat="1" ht="18.75" spans="1:7">
      <c r="A214" s="7" t="str">
        <f>"A3"</f>
        <v>A3</v>
      </c>
      <c r="B214" s="7" t="s">
        <v>232</v>
      </c>
      <c r="C214" s="7" t="s">
        <v>9</v>
      </c>
      <c r="D214" s="7" t="str">
        <f>"43050333"</f>
        <v>43050333</v>
      </c>
      <c r="E214" s="7" t="s">
        <v>231</v>
      </c>
      <c r="F214" s="7">
        <v>87.5</v>
      </c>
      <c r="G214" s="8" t="s">
        <v>11</v>
      </c>
    </row>
    <row r="215" s="1" customFormat="1" ht="18.75" spans="1:7">
      <c r="A215" s="7" t="str">
        <f>"A3"</f>
        <v>A3</v>
      </c>
      <c r="B215" s="7" t="s">
        <v>233</v>
      </c>
      <c r="C215" s="7" t="s">
        <v>9</v>
      </c>
      <c r="D215" s="7" t="str">
        <f>"43050303"</f>
        <v>43050303</v>
      </c>
      <c r="E215" s="7" t="s">
        <v>231</v>
      </c>
      <c r="F215" s="7">
        <v>87</v>
      </c>
      <c r="G215" s="7" t="s">
        <v>14</v>
      </c>
    </row>
    <row r="216" s="1" customFormat="1" ht="18.75" spans="1:7">
      <c r="A216" s="7" t="str">
        <f>"A3"</f>
        <v>A3</v>
      </c>
      <c r="B216" s="7" t="s">
        <v>234</v>
      </c>
      <c r="C216" s="7" t="s">
        <v>9</v>
      </c>
      <c r="D216" s="7" t="str">
        <f>"43050307"</f>
        <v>43050307</v>
      </c>
      <c r="E216" s="7" t="s">
        <v>231</v>
      </c>
      <c r="F216" s="7">
        <v>86.5</v>
      </c>
      <c r="G216" s="7" t="s">
        <v>14</v>
      </c>
    </row>
    <row r="217" s="1" customFormat="1" ht="18.75" spans="1:7">
      <c r="A217" s="7" t="str">
        <f>"A3"</f>
        <v>A3</v>
      </c>
      <c r="B217" s="7" t="s">
        <v>235</v>
      </c>
      <c r="C217" s="7" t="s">
        <v>9</v>
      </c>
      <c r="D217" s="7" t="str">
        <f>"43050308"</f>
        <v>43050308</v>
      </c>
      <c r="E217" s="7" t="s">
        <v>231</v>
      </c>
      <c r="F217" s="7">
        <v>86.5</v>
      </c>
      <c r="G217" s="7" t="s">
        <v>14</v>
      </c>
    </row>
    <row r="218" s="1" customFormat="1" ht="18.75" spans="1:7">
      <c r="A218" s="7" t="str">
        <f>"A3"</f>
        <v>A3</v>
      </c>
      <c r="B218" s="7" t="s">
        <v>236</v>
      </c>
      <c r="C218" s="7" t="s">
        <v>9</v>
      </c>
      <c r="D218" s="7" t="str">
        <f>"43050318"</f>
        <v>43050318</v>
      </c>
      <c r="E218" s="7" t="s">
        <v>231</v>
      </c>
      <c r="F218" s="7">
        <v>86</v>
      </c>
      <c r="G218" s="7" t="s">
        <v>14</v>
      </c>
    </row>
    <row r="219" s="1" customFormat="1" ht="18.75" spans="1:7">
      <c r="A219" s="7" t="str">
        <f>"A3"</f>
        <v>A3</v>
      </c>
      <c r="B219" s="7" t="s">
        <v>237</v>
      </c>
      <c r="C219" s="7" t="s">
        <v>9</v>
      </c>
      <c r="D219" s="7" t="str">
        <f>"43050330"</f>
        <v>43050330</v>
      </c>
      <c r="E219" s="7" t="s">
        <v>231</v>
      </c>
      <c r="F219" s="7">
        <v>86</v>
      </c>
      <c r="G219" s="7" t="s">
        <v>14</v>
      </c>
    </row>
    <row r="220" s="1" customFormat="1" ht="18.75" spans="1:7">
      <c r="A220" s="7" t="str">
        <f>"A3"</f>
        <v>A3</v>
      </c>
      <c r="B220" s="7" t="s">
        <v>238</v>
      </c>
      <c r="C220" s="7" t="s">
        <v>9</v>
      </c>
      <c r="D220" s="7" t="str">
        <f>"43050331"</f>
        <v>43050331</v>
      </c>
      <c r="E220" s="7" t="s">
        <v>231</v>
      </c>
      <c r="F220" s="7">
        <v>85</v>
      </c>
      <c r="G220" s="7" t="s">
        <v>14</v>
      </c>
    </row>
    <row r="221" s="1" customFormat="1" ht="18.75" spans="1:7">
      <c r="A221" s="7" t="str">
        <f>"A3"</f>
        <v>A3</v>
      </c>
      <c r="B221" s="7" t="s">
        <v>239</v>
      </c>
      <c r="C221" s="7" t="s">
        <v>9</v>
      </c>
      <c r="D221" s="7" t="str">
        <f>"43050319"</f>
        <v>43050319</v>
      </c>
      <c r="E221" s="7" t="s">
        <v>231</v>
      </c>
      <c r="F221" s="7">
        <v>84.5</v>
      </c>
      <c r="G221" s="7" t="s">
        <v>14</v>
      </c>
    </row>
    <row r="222" s="1" customFormat="1" ht="18.75" spans="1:7">
      <c r="A222" s="7" t="str">
        <f>"A3"</f>
        <v>A3</v>
      </c>
      <c r="B222" s="7" t="s">
        <v>240</v>
      </c>
      <c r="C222" s="7" t="s">
        <v>9</v>
      </c>
      <c r="D222" s="7" t="str">
        <f>"43050310"</f>
        <v>43050310</v>
      </c>
      <c r="E222" s="7" t="s">
        <v>231</v>
      </c>
      <c r="F222" s="7">
        <v>84</v>
      </c>
      <c r="G222" s="7" t="s">
        <v>14</v>
      </c>
    </row>
    <row r="223" s="1" customFormat="1" ht="18.75" spans="1:7">
      <c r="A223" s="7" t="str">
        <f>"A3"</f>
        <v>A3</v>
      </c>
      <c r="B223" s="7" t="s">
        <v>241</v>
      </c>
      <c r="C223" s="7" t="s">
        <v>9</v>
      </c>
      <c r="D223" s="7" t="str">
        <f>"43050304"</f>
        <v>43050304</v>
      </c>
      <c r="E223" s="7" t="s">
        <v>231</v>
      </c>
      <c r="F223" s="7">
        <v>83</v>
      </c>
      <c r="G223" s="7" t="s">
        <v>14</v>
      </c>
    </row>
    <row r="224" s="1" customFormat="1" ht="18.75" spans="1:7">
      <c r="A224" s="7" t="str">
        <f>"A3"</f>
        <v>A3</v>
      </c>
      <c r="B224" s="7" t="s">
        <v>242</v>
      </c>
      <c r="C224" s="7" t="s">
        <v>9</v>
      </c>
      <c r="D224" s="7" t="str">
        <f>"43050306"</f>
        <v>43050306</v>
      </c>
      <c r="E224" s="7" t="s">
        <v>231</v>
      </c>
      <c r="F224" s="7">
        <v>83</v>
      </c>
      <c r="G224" s="7" t="s">
        <v>14</v>
      </c>
    </row>
    <row r="225" s="1" customFormat="1" ht="18.75" spans="1:7">
      <c r="A225" s="7" t="str">
        <f>"A3"</f>
        <v>A3</v>
      </c>
      <c r="B225" s="7" t="s">
        <v>243</v>
      </c>
      <c r="C225" s="7" t="s">
        <v>9</v>
      </c>
      <c r="D225" s="7" t="str">
        <f>"43050325"</f>
        <v>43050325</v>
      </c>
      <c r="E225" s="7" t="s">
        <v>231</v>
      </c>
      <c r="F225" s="7">
        <v>82.5</v>
      </c>
      <c r="G225" s="7" t="s">
        <v>14</v>
      </c>
    </row>
    <row r="226" s="1" customFormat="1" ht="18.75" spans="1:7">
      <c r="A226" s="7" t="str">
        <f>"A3"</f>
        <v>A3</v>
      </c>
      <c r="B226" s="7" t="s">
        <v>244</v>
      </c>
      <c r="C226" s="7" t="s">
        <v>9</v>
      </c>
      <c r="D226" s="7" t="str">
        <f>"43050309"</f>
        <v>43050309</v>
      </c>
      <c r="E226" s="7" t="s">
        <v>231</v>
      </c>
      <c r="F226" s="7">
        <v>80.5</v>
      </c>
      <c r="G226" s="7" t="s">
        <v>14</v>
      </c>
    </row>
    <row r="227" s="1" customFormat="1" ht="18.75" spans="1:7">
      <c r="A227" s="7" t="str">
        <f>"A3"</f>
        <v>A3</v>
      </c>
      <c r="B227" s="7" t="s">
        <v>245</v>
      </c>
      <c r="C227" s="7" t="s">
        <v>9</v>
      </c>
      <c r="D227" s="7" t="str">
        <f>"43050317"</f>
        <v>43050317</v>
      </c>
      <c r="E227" s="7" t="s">
        <v>231</v>
      </c>
      <c r="F227" s="7">
        <v>80.5</v>
      </c>
      <c r="G227" s="7" t="s">
        <v>14</v>
      </c>
    </row>
    <row r="228" s="1" customFormat="1" ht="18.75" spans="1:7">
      <c r="A228" s="7" t="str">
        <f>"A3"</f>
        <v>A3</v>
      </c>
      <c r="B228" s="7" t="s">
        <v>246</v>
      </c>
      <c r="C228" s="7" t="s">
        <v>9</v>
      </c>
      <c r="D228" s="7" t="str">
        <f>"43050313"</f>
        <v>43050313</v>
      </c>
      <c r="E228" s="7" t="s">
        <v>231</v>
      </c>
      <c r="F228" s="7">
        <v>80</v>
      </c>
      <c r="G228" s="7" t="s">
        <v>14</v>
      </c>
    </row>
    <row r="229" s="1" customFormat="1" ht="18.75" spans="1:7">
      <c r="A229" s="7" t="str">
        <f>"A3"</f>
        <v>A3</v>
      </c>
      <c r="B229" s="7" t="s">
        <v>247</v>
      </c>
      <c r="C229" s="7" t="s">
        <v>9</v>
      </c>
      <c r="D229" s="7" t="str">
        <f>"43050327"</f>
        <v>43050327</v>
      </c>
      <c r="E229" s="7" t="s">
        <v>231</v>
      </c>
      <c r="F229" s="7">
        <v>80</v>
      </c>
      <c r="G229" s="7" t="s">
        <v>14</v>
      </c>
    </row>
    <row r="230" s="1" customFormat="1" ht="18.75" spans="1:7">
      <c r="A230" s="7" t="str">
        <f>"A3"</f>
        <v>A3</v>
      </c>
      <c r="B230" s="7" t="s">
        <v>248</v>
      </c>
      <c r="C230" s="7" t="s">
        <v>9</v>
      </c>
      <c r="D230" s="7" t="str">
        <f>"43050312"</f>
        <v>43050312</v>
      </c>
      <c r="E230" s="7" t="s">
        <v>231</v>
      </c>
      <c r="F230" s="7">
        <v>78.5</v>
      </c>
      <c r="G230" s="7" t="s">
        <v>14</v>
      </c>
    </row>
    <row r="231" s="1" customFormat="1" ht="18.75" spans="1:7">
      <c r="A231" s="7" t="str">
        <f>"A3"</f>
        <v>A3</v>
      </c>
      <c r="B231" s="7" t="s">
        <v>249</v>
      </c>
      <c r="C231" s="7" t="s">
        <v>9</v>
      </c>
      <c r="D231" s="7" t="str">
        <f>"43050332"</f>
        <v>43050332</v>
      </c>
      <c r="E231" s="7" t="s">
        <v>231</v>
      </c>
      <c r="F231" s="7">
        <v>78</v>
      </c>
      <c r="G231" s="7" t="s">
        <v>14</v>
      </c>
    </row>
    <row r="232" s="1" customFormat="1" ht="18.75" spans="1:7">
      <c r="A232" s="7" t="str">
        <f>"A3"</f>
        <v>A3</v>
      </c>
      <c r="B232" s="7" t="s">
        <v>250</v>
      </c>
      <c r="C232" s="7" t="s">
        <v>9</v>
      </c>
      <c r="D232" s="7" t="str">
        <f>"43050302"</f>
        <v>43050302</v>
      </c>
      <c r="E232" s="7" t="s">
        <v>231</v>
      </c>
      <c r="F232" s="7">
        <v>76</v>
      </c>
      <c r="G232" s="7" t="s">
        <v>14</v>
      </c>
    </row>
    <row r="233" s="1" customFormat="1" ht="18.75" spans="1:7">
      <c r="A233" s="7" t="str">
        <f>"A3"</f>
        <v>A3</v>
      </c>
      <c r="B233" s="7" t="s">
        <v>251</v>
      </c>
      <c r="C233" s="7" t="s">
        <v>9</v>
      </c>
      <c r="D233" s="7" t="str">
        <f>"43050322"</f>
        <v>43050322</v>
      </c>
      <c r="E233" s="7" t="s">
        <v>231</v>
      </c>
      <c r="F233" s="7">
        <v>76</v>
      </c>
      <c r="G233" s="7" t="s">
        <v>14</v>
      </c>
    </row>
    <row r="234" s="1" customFormat="1" ht="18.75" spans="1:7">
      <c r="A234" s="7" t="str">
        <f>"A3"</f>
        <v>A3</v>
      </c>
      <c r="B234" s="7" t="s">
        <v>252</v>
      </c>
      <c r="C234" s="7" t="s">
        <v>19</v>
      </c>
      <c r="D234" s="7" t="str">
        <f>"43050329"</f>
        <v>43050329</v>
      </c>
      <c r="E234" s="7" t="s">
        <v>231</v>
      </c>
      <c r="F234" s="7">
        <v>70</v>
      </c>
      <c r="G234" s="7" t="s">
        <v>14</v>
      </c>
    </row>
    <row r="235" s="1" customFormat="1" ht="18.75" spans="1:7">
      <c r="A235" s="7" t="str">
        <f>"A3"</f>
        <v>A3</v>
      </c>
      <c r="B235" s="7" t="s">
        <v>253</v>
      </c>
      <c r="C235" s="7" t="s">
        <v>19</v>
      </c>
      <c r="D235" s="7" t="str">
        <f>"43050334"</f>
        <v>43050334</v>
      </c>
      <c r="E235" s="7" t="s">
        <v>231</v>
      </c>
      <c r="F235" s="7">
        <v>70</v>
      </c>
      <c r="G235" s="7" t="s">
        <v>14</v>
      </c>
    </row>
    <row r="236" s="1" customFormat="1" ht="18.75" spans="1:7">
      <c r="A236" s="7" t="str">
        <f>"A3"</f>
        <v>A3</v>
      </c>
      <c r="B236" s="7" t="s">
        <v>254</v>
      </c>
      <c r="C236" s="7" t="s">
        <v>9</v>
      </c>
      <c r="D236" s="7" t="str">
        <f>"43050301"</f>
        <v>43050301</v>
      </c>
      <c r="E236" s="7" t="s">
        <v>231</v>
      </c>
      <c r="F236" s="7" t="s">
        <v>20</v>
      </c>
      <c r="G236" s="7" t="s">
        <v>14</v>
      </c>
    </row>
    <row r="237" s="1" customFormat="1" ht="18.75" spans="1:7">
      <c r="A237" s="7" t="str">
        <f>"A3"</f>
        <v>A3</v>
      </c>
      <c r="B237" s="7" t="s">
        <v>255</v>
      </c>
      <c r="C237" s="7" t="s">
        <v>9</v>
      </c>
      <c r="D237" s="7" t="str">
        <f>"43050305"</f>
        <v>43050305</v>
      </c>
      <c r="E237" s="7" t="s">
        <v>231</v>
      </c>
      <c r="F237" s="7" t="s">
        <v>20</v>
      </c>
      <c r="G237" s="7" t="s">
        <v>14</v>
      </c>
    </row>
    <row r="238" s="1" customFormat="1" ht="18.75" spans="1:7">
      <c r="A238" s="7" t="str">
        <f>"A3"</f>
        <v>A3</v>
      </c>
      <c r="B238" s="7" t="s">
        <v>256</v>
      </c>
      <c r="C238" s="7" t="s">
        <v>19</v>
      </c>
      <c r="D238" s="7" t="str">
        <f>"43050311"</f>
        <v>43050311</v>
      </c>
      <c r="E238" s="7" t="s">
        <v>231</v>
      </c>
      <c r="F238" s="7" t="s">
        <v>20</v>
      </c>
      <c r="G238" s="7" t="s">
        <v>14</v>
      </c>
    </row>
    <row r="239" s="1" customFormat="1" ht="18.75" spans="1:7">
      <c r="A239" s="7" t="str">
        <f>"A3"</f>
        <v>A3</v>
      </c>
      <c r="B239" s="7" t="s">
        <v>257</v>
      </c>
      <c r="C239" s="7" t="s">
        <v>9</v>
      </c>
      <c r="D239" s="7" t="str">
        <f>"43050314"</f>
        <v>43050314</v>
      </c>
      <c r="E239" s="7" t="s">
        <v>231</v>
      </c>
      <c r="F239" s="7" t="s">
        <v>20</v>
      </c>
      <c r="G239" s="7" t="s">
        <v>14</v>
      </c>
    </row>
    <row r="240" s="1" customFormat="1" ht="18.75" spans="1:7">
      <c r="A240" s="7" t="str">
        <f>"A3"</f>
        <v>A3</v>
      </c>
      <c r="B240" s="7" t="s">
        <v>258</v>
      </c>
      <c r="C240" s="7" t="s">
        <v>9</v>
      </c>
      <c r="D240" s="7" t="str">
        <f>"43050315"</f>
        <v>43050315</v>
      </c>
      <c r="E240" s="7" t="s">
        <v>231</v>
      </c>
      <c r="F240" s="7" t="s">
        <v>20</v>
      </c>
      <c r="G240" s="7" t="s">
        <v>14</v>
      </c>
    </row>
    <row r="241" s="1" customFormat="1" ht="18.75" spans="1:7">
      <c r="A241" s="7" t="str">
        <f>"A3"</f>
        <v>A3</v>
      </c>
      <c r="B241" s="7" t="s">
        <v>259</v>
      </c>
      <c r="C241" s="7" t="s">
        <v>9</v>
      </c>
      <c r="D241" s="7" t="str">
        <f>"43050316"</f>
        <v>43050316</v>
      </c>
      <c r="E241" s="7" t="s">
        <v>231</v>
      </c>
      <c r="F241" s="7" t="s">
        <v>20</v>
      </c>
      <c r="G241" s="7" t="s">
        <v>14</v>
      </c>
    </row>
    <row r="242" s="1" customFormat="1" ht="18.75" spans="1:7">
      <c r="A242" s="7" t="str">
        <f>"A3"</f>
        <v>A3</v>
      </c>
      <c r="B242" s="7" t="s">
        <v>260</v>
      </c>
      <c r="C242" s="7" t="s">
        <v>9</v>
      </c>
      <c r="D242" s="7" t="str">
        <f>"43050320"</f>
        <v>43050320</v>
      </c>
      <c r="E242" s="7" t="s">
        <v>231</v>
      </c>
      <c r="F242" s="7" t="s">
        <v>20</v>
      </c>
      <c r="G242" s="7" t="s">
        <v>14</v>
      </c>
    </row>
    <row r="243" s="1" customFormat="1" ht="18.75" spans="1:7">
      <c r="A243" s="7" t="str">
        <f>"A3"</f>
        <v>A3</v>
      </c>
      <c r="B243" s="7" t="s">
        <v>261</v>
      </c>
      <c r="C243" s="7" t="s">
        <v>9</v>
      </c>
      <c r="D243" s="7" t="str">
        <f>"43050321"</f>
        <v>43050321</v>
      </c>
      <c r="E243" s="7" t="s">
        <v>231</v>
      </c>
      <c r="F243" s="7" t="s">
        <v>20</v>
      </c>
      <c r="G243" s="7" t="s">
        <v>14</v>
      </c>
    </row>
    <row r="244" s="1" customFormat="1" ht="18.75" spans="1:7">
      <c r="A244" s="7" t="str">
        <f>"A3"</f>
        <v>A3</v>
      </c>
      <c r="B244" s="7" t="s">
        <v>262</v>
      </c>
      <c r="C244" s="7" t="s">
        <v>9</v>
      </c>
      <c r="D244" s="7" t="str">
        <f>"43050324"</f>
        <v>43050324</v>
      </c>
      <c r="E244" s="7" t="s">
        <v>231</v>
      </c>
      <c r="F244" s="7" t="s">
        <v>20</v>
      </c>
      <c r="G244" s="7" t="s">
        <v>14</v>
      </c>
    </row>
    <row r="245" s="1" customFormat="1" ht="18.75" spans="1:7">
      <c r="A245" s="7" t="str">
        <f>"A3"</f>
        <v>A3</v>
      </c>
      <c r="B245" s="7" t="s">
        <v>263</v>
      </c>
      <c r="C245" s="7" t="s">
        <v>9</v>
      </c>
      <c r="D245" s="7" t="str">
        <f>"43050326"</f>
        <v>43050326</v>
      </c>
      <c r="E245" s="7" t="s">
        <v>231</v>
      </c>
      <c r="F245" s="7" t="s">
        <v>20</v>
      </c>
      <c r="G245" s="7" t="s">
        <v>14</v>
      </c>
    </row>
    <row r="246" s="1" customFormat="1" ht="18.75" spans="1:7">
      <c r="A246" s="7" t="str">
        <f>"A3"</f>
        <v>A3</v>
      </c>
      <c r="B246" s="7" t="s">
        <v>264</v>
      </c>
      <c r="C246" s="7" t="s">
        <v>9</v>
      </c>
      <c r="D246" s="7" t="str">
        <f>"43050328"</f>
        <v>43050328</v>
      </c>
      <c r="E246" s="7" t="s">
        <v>231</v>
      </c>
      <c r="F246" s="7" t="s">
        <v>20</v>
      </c>
      <c r="G246" s="7" t="s">
        <v>14</v>
      </c>
    </row>
    <row r="247" s="1" customFormat="1" ht="18.75" spans="1:7">
      <c r="A247" s="7" t="str">
        <f>"A3"</f>
        <v>A3</v>
      </c>
      <c r="B247" s="7" t="s">
        <v>265</v>
      </c>
      <c r="C247" s="7" t="s">
        <v>9</v>
      </c>
      <c r="D247" s="7" t="str">
        <f>"43050335"</f>
        <v>43050335</v>
      </c>
      <c r="E247" s="7" t="s">
        <v>231</v>
      </c>
      <c r="F247" s="7" t="s">
        <v>20</v>
      </c>
      <c r="G247" s="7" t="s">
        <v>14</v>
      </c>
    </row>
    <row r="248" s="1" customFormat="1" ht="18.75" spans="1:7">
      <c r="A248" s="7" t="str">
        <f>"A5"</f>
        <v>A5</v>
      </c>
      <c r="B248" s="7" t="s">
        <v>266</v>
      </c>
      <c r="C248" s="7" t="s">
        <v>9</v>
      </c>
      <c r="D248" s="7" t="str">
        <f>"43050233"</f>
        <v>43050233</v>
      </c>
      <c r="E248" s="7" t="s">
        <v>267</v>
      </c>
      <c r="F248" s="7">
        <v>92.5</v>
      </c>
      <c r="G248" s="8" t="s">
        <v>11</v>
      </c>
    </row>
    <row r="249" s="1" customFormat="1" ht="18.75" spans="1:7">
      <c r="A249" s="7" t="str">
        <f>"A5"</f>
        <v>A5</v>
      </c>
      <c r="B249" s="7" t="s">
        <v>268</v>
      </c>
      <c r="C249" s="7" t="s">
        <v>19</v>
      </c>
      <c r="D249" s="7" t="str">
        <f>"43050228"</f>
        <v>43050228</v>
      </c>
      <c r="E249" s="7" t="s">
        <v>267</v>
      </c>
      <c r="F249" s="7">
        <v>87</v>
      </c>
      <c r="G249" s="8" t="s">
        <v>11</v>
      </c>
    </row>
    <row r="250" s="1" customFormat="1" ht="18.75" spans="1:7">
      <c r="A250" s="7" t="str">
        <f>"A5"</f>
        <v>A5</v>
      </c>
      <c r="B250" s="7" t="s">
        <v>269</v>
      </c>
      <c r="C250" s="7" t="s">
        <v>9</v>
      </c>
      <c r="D250" s="7" t="str">
        <f>"43050232"</f>
        <v>43050232</v>
      </c>
      <c r="E250" s="7" t="s">
        <v>267</v>
      </c>
      <c r="F250" s="7">
        <v>79.5</v>
      </c>
      <c r="G250" s="7" t="s">
        <v>14</v>
      </c>
    </row>
    <row r="251" s="1" customFormat="1" ht="18.75" spans="1:7">
      <c r="A251" s="7" t="str">
        <f>"A5"</f>
        <v>A5</v>
      </c>
      <c r="B251" s="7" t="s">
        <v>270</v>
      </c>
      <c r="C251" s="7" t="s">
        <v>19</v>
      </c>
      <c r="D251" s="7" t="str">
        <f>"43050226"</f>
        <v>43050226</v>
      </c>
      <c r="E251" s="7" t="s">
        <v>267</v>
      </c>
      <c r="F251" s="7">
        <v>72.5</v>
      </c>
      <c r="G251" s="7" t="s">
        <v>14</v>
      </c>
    </row>
    <row r="252" s="1" customFormat="1" ht="18.75" spans="1:7">
      <c r="A252" s="7" t="str">
        <f>"A5"</f>
        <v>A5</v>
      </c>
      <c r="B252" s="7" t="s">
        <v>271</v>
      </c>
      <c r="C252" s="7" t="s">
        <v>19</v>
      </c>
      <c r="D252" s="7" t="str">
        <f>"43050231"</f>
        <v>43050231</v>
      </c>
      <c r="E252" s="7" t="s">
        <v>267</v>
      </c>
      <c r="F252" s="7">
        <v>62</v>
      </c>
      <c r="G252" s="7" t="s">
        <v>14</v>
      </c>
    </row>
    <row r="253" s="1" customFormat="1" ht="18.75" spans="1:7">
      <c r="A253" s="7" t="str">
        <f>"A5"</f>
        <v>A5</v>
      </c>
      <c r="B253" s="7" t="s">
        <v>272</v>
      </c>
      <c r="C253" s="7" t="s">
        <v>9</v>
      </c>
      <c r="D253" s="7" t="str">
        <f>"43050237"</f>
        <v>43050237</v>
      </c>
      <c r="E253" s="7" t="s">
        <v>267</v>
      </c>
      <c r="F253" s="7">
        <v>59.5</v>
      </c>
      <c r="G253" s="7" t="s">
        <v>14</v>
      </c>
    </row>
    <row r="254" s="1" customFormat="1" ht="18.75" spans="1:7">
      <c r="A254" s="7" t="str">
        <f>"A5"</f>
        <v>A5</v>
      </c>
      <c r="B254" s="7" t="s">
        <v>273</v>
      </c>
      <c r="C254" s="7" t="s">
        <v>9</v>
      </c>
      <c r="D254" s="7" t="str">
        <f>"43050236"</f>
        <v>43050236</v>
      </c>
      <c r="E254" s="7" t="s">
        <v>267</v>
      </c>
      <c r="F254" s="7">
        <v>45</v>
      </c>
      <c r="G254" s="7" t="s">
        <v>14</v>
      </c>
    </row>
    <row r="255" s="1" customFormat="1" ht="18.75" spans="1:7">
      <c r="A255" s="7" t="str">
        <f>"A5"</f>
        <v>A5</v>
      </c>
      <c r="B255" s="7" t="s">
        <v>133</v>
      </c>
      <c r="C255" s="7" t="s">
        <v>9</v>
      </c>
      <c r="D255" s="7" t="str">
        <f>"43050227"</f>
        <v>43050227</v>
      </c>
      <c r="E255" s="7" t="s">
        <v>267</v>
      </c>
      <c r="F255" s="7" t="s">
        <v>20</v>
      </c>
      <c r="G255" s="7" t="s">
        <v>14</v>
      </c>
    </row>
    <row r="256" s="1" customFormat="1" ht="18.75" spans="1:7">
      <c r="A256" s="7" t="str">
        <f>"A5"</f>
        <v>A5</v>
      </c>
      <c r="B256" s="7" t="s">
        <v>274</v>
      </c>
      <c r="C256" s="7" t="s">
        <v>9</v>
      </c>
      <c r="D256" s="7" t="str">
        <f>"43050229"</f>
        <v>43050229</v>
      </c>
      <c r="E256" s="7" t="s">
        <v>267</v>
      </c>
      <c r="F256" s="7" t="s">
        <v>20</v>
      </c>
      <c r="G256" s="7" t="s">
        <v>14</v>
      </c>
    </row>
    <row r="257" s="1" customFormat="1" ht="17" customHeight="1" spans="1:7">
      <c r="A257" s="7" t="str">
        <f>"A5"</f>
        <v>A5</v>
      </c>
      <c r="B257" s="7" t="s">
        <v>275</v>
      </c>
      <c r="C257" s="7" t="s">
        <v>19</v>
      </c>
      <c r="D257" s="7" t="str">
        <f>"43050230"</f>
        <v>43050230</v>
      </c>
      <c r="E257" s="7" t="s">
        <v>267</v>
      </c>
      <c r="F257" s="7" t="s">
        <v>20</v>
      </c>
      <c r="G257" s="7" t="s">
        <v>14</v>
      </c>
    </row>
    <row r="258" s="1" customFormat="1" ht="18.75" spans="1:7">
      <c r="A258" s="7" t="str">
        <f>"A5"</f>
        <v>A5</v>
      </c>
      <c r="B258" s="7" t="s">
        <v>276</v>
      </c>
      <c r="C258" s="7" t="s">
        <v>9</v>
      </c>
      <c r="D258" s="7" t="str">
        <f>"43050234"</f>
        <v>43050234</v>
      </c>
      <c r="E258" s="7" t="s">
        <v>267</v>
      </c>
      <c r="F258" s="7" t="s">
        <v>20</v>
      </c>
      <c r="G258" s="7" t="s">
        <v>14</v>
      </c>
    </row>
    <row r="259" s="1" customFormat="1" ht="18.75" spans="1:7">
      <c r="A259" s="7" t="str">
        <f>"A5"</f>
        <v>A5</v>
      </c>
      <c r="B259" s="7" t="s">
        <v>277</v>
      </c>
      <c r="C259" s="7" t="s">
        <v>9</v>
      </c>
      <c r="D259" s="7" t="str">
        <f>"43050235"</f>
        <v>43050235</v>
      </c>
      <c r="E259" s="7" t="s">
        <v>267</v>
      </c>
      <c r="F259" s="7" t="s">
        <v>20</v>
      </c>
      <c r="G259" s="7" t="s">
        <v>14</v>
      </c>
    </row>
    <row r="260" s="1" customFormat="1" ht="18.75" spans="1:7">
      <c r="A260" s="7" t="str">
        <f>"A5"</f>
        <v>A5</v>
      </c>
      <c r="B260" s="7" t="s">
        <v>278</v>
      </c>
      <c r="C260" s="7" t="s">
        <v>9</v>
      </c>
      <c r="D260" s="7" t="str">
        <f>"43050238"</f>
        <v>43050238</v>
      </c>
      <c r="E260" s="7" t="s">
        <v>267</v>
      </c>
      <c r="F260" s="7" t="s">
        <v>20</v>
      </c>
      <c r="G260" s="7" t="s">
        <v>14</v>
      </c>
    </row>
    <row r="261" s="1" customFormat="1" ht="18.75" spans="1:7">
      <c r="A261" s="7" t="str">
        <f>"A6"</f>
        <v>A6</v>
      </c>
      <c r="B261" s="7" t="s">
        <v>279</v>
      </c>
      <c r="C261" s="7" t="s">
        <v>9</v>
      </c>
      <c r="D261" s="7" t="str">
        <f>"43050705"</f>
        <v>43050705</v>
      </c>
      <c r="E261" s="7" t="s">
        <v>280</v>
      </c>
      <c r="F261" s="7">
        <v>88.4</v>
      </c>
      <c r="G261" s="8" t="s">
        <v>11</v>
      </c>
    </row>
    <row r="262" s="1" customFormat="1" ht="18.75" spans="1:7">
      <c r="A262" s="7" t="str">
        <f>"A6"</f>
        <v>A6</v>
      </c>
      <c r="B262" s="7" t="s">
        <v>281</v>
      </c>
      <c r="C262" s="7" t="s">
        <v>9</v>
      </c>
      <c r="D262" s="7" t="str">
        <f>"43050703"</f>
        <v>43050703</v>
      </c>
      <c r="E262" s="7" t="s">
        <v>280</v>
      </c>
      <c r="F262" s="7">
        <v>88.2</v>
      </c>
      <c r="G262" s="8" t="s">
        <v>11</v>
      </c>
    </row>
    <row r="263" s="1" customFormat="1" ht="18.75" spans="1:7">
      <c r="A263" s="7" t="str">
        <f>"A6"</f>
        <v>A6</v>
      </c>
      <c r="B263" s="7" t="s">
        <v>282</v>
      </c>
      <c r="C263" s="7" t="s">
        <v>9</v>
      </c>
      <c r="D263" s="7" t="str">
        <f>"43050701"</f>
        <v>43050701</v>
      </c>
      <c r="E263" s="7" t="s">
        <v>280</v>
      </c>
      <c r="F263" s="7">
        <v>87</v>
      </c>
      <c r="G263" s="7" t="s">
        <v>14</v>
      </c>
    </row>
    <row r="264" s="1" customFormat="1" ht="18.75" spans="1:7">
      <c r="A264" s="7" t="str">
        <f>"A6"</f>
        <v>A6</v>
      </c>
      <c r="B264" s="7" t="s">
        <v>283</v>
      </c>
      <c r="C264" s="7" t="s">
        <v>9</v>
      </c>
      <c r="D264" s="7" t="str">
        <f>"43050702"</f>
        <v>43050702</v>
      </c>
      <c r="E264" s="7" t="s">
        <v>280</v>
      </c>
      <c r="F264" s="7">
        <v>79.6</v>
      </c>
      <c r="G264" s="7" t="s">
        <v>14</v>
      </c>
    </row>
    <row r="265" s="1" customFormat="1" ht="18.75" spans="1:7">
      <c r="A265" s="7" t="str">
        <f>"A6"</f>
        <v>A6</v>
      </c>
      <c r="B265" s="7" t="s">
        <v>284</v>
      </c>
      <c r="C265" s="7" t="s">
        <v>19</v>
      </c>
      <c r="D265" s="7" t="str">
        <f>"43050704"</f>
        <v>43050704</v>
      </c>
      <c r="E265" s="7" t="s">
        <v>280</v>
      </c>
      <c r="F265" s="7" t="s">
        <v>20</v>
      </c>
      <c r="G265" s="7" t="s">
        <v>14</v>
      </c>
    </row>
    <row r="266" s="1" customFormat="1" ht="18.75" spans="1:7">
      <c r="A266" s="7" t="str">
        <f>"A7"</f>
        <v>A7</v>
      </c>
      <c r="B266" s="7" t="s">
        <v>285</v>
      </c>
      <c r="C266" s="7" t="s">
        <v>19</v>
      </c>
      <c r="D266" s="7" t="str">
        <f>"43050435"</f>
        <v>43050435</v>
      </c>
      <c r="E266" s="7" t="s">
        <v>286</v>
      </c>
      <c r="F266" s="7">
        <v>76.8</v>
      </c>
      <c r="G266" s="8" t="s">
        <v>11</v>
      </c>
    </row>
    <row r="267" s="1" customFormat="1" ht="18.75" spans="1:7">
      <c r="A267" s="7" t="str">
        <f>"A7"</f>
        <v>A7</v>
      </c>
      <c r="B267" s="7" t="s">
        <v>287</v>
      </c>
      <c r="C267" s="7" t="s">
        <v>9</v>
      </c>
      <c r="D267" s="7" t="str">
        <f>"43050434"</f>
        <v>43050434</v>
      </c>
      <c r="E267" s="7" t="s">
        <v>286</v>
      </c>
      <c r="F267" s="7">
        <v>69.7</v>
      </c>
      <c r="G267" s="8" t="s">
        <v>11</v>
      </c>
    </row>
    <row r="268" s="1" customFormat="1" ht="18.75" spans="1:7">
      <c r="A268" s="7" t="str">
        <f>"A7"</f>
        <v>A7</v>
      </c>
      <c r="B268" s="7" t="s">
        <v>288</v>
      </c>
      <c r="C268" s="7" t="s">
        <v>19</v>
      </c>
      <c r="D268" s="7" t="str">
        <f>"43050436"</f>
        <v>43050436</v>
      </c>
      <c r="E268" s="7" t="s">
        <v>286</v>
      </c>
      <c r="F268" s="7">
        <v>67.3</v>
      </c>
      <c r="G268" s="7" t="s">
        <v>14</v>
      </c>
    </row>
    <row r="269" s="1" customFormat="1" ht="18.75" spans="1:7">
      <c r="A269" s="7" t="str">
        <f>"A8"</f>
        <v>A8</v>
      </c>
      <c r="B269" s="7" t="s">
        <v>289</v>
      </c>
      <c r="C269" s="7" t="s">
        <v>9</v>
      </c>
      <c r="D269" s="7" t="str">
        <f>"43050121"</f>
        <v>43050121</v>
      </c>
      <c r="E269" s="7" t="s">
        <v>290</v>
      </c>
      <c r="F269" s="7">
        <v>70.3</v>
      </c>
      <c r="G269" s="8" t="s">
        <v>11</v>
      </c>
    </row>
    <row r="270" s="1" customFormat="1" ht="18.75" spans="1:7">
      <c r="A270" s="7" t="str">
        <f>"A8"</f>
        <v>A8</v>
      </c>
      <c r="B270" s="7" t="s">
        <v>291</v>
      </c>
      <c r="C270" s="7" t="s">
        <v>9</v>
      </c>
      <c r="D270" s="7" t="str">
        <f>"43050120"</f>
        <v>43050120</v>
      </c>
      <c r="E270" s="7" t="s">
        <v>290</v>
      </c>
      <c r="F270" s="7" t="s">
        <v>20</v>
      </c>
      <c r="G270" s="7" t="s">
        <v>14</v>
      </c>
    </row>
    <row r="271" s="1" customFormat="1" ht="18.75" spans="1:7">
      <c r="A271" s="7" t="str">
        <f>"A8"</f>
        <v>A8</v>
      </c>
      <c r="B271" s="7" t="s">
        <v>292</v>
      </c>
      <c r="C271" s="7" t="s">
        <v>19</v>
      </c>
      <c r="D271" s="7" t="str">
        <f>"43050122"</f>
        <v>43050122</v>
      </c>
      <c r="E271" s="7" t="s">
        <v>290</v>
      </c>
      <c r="F271" s="7" t="s">
        <v>20</v>
      </c>
      <c r="G271" s="7" t="s">
        <v>14</v>
      </c>
    </row>
    <row r="272" s="1" customFormat="1" ht="18.75" spans="1:7">
      <c r="A272" s="7" t="str">
        <f>"A9"</f>
        <v>A9</v>
      </c>
      <c r="B272" s="7" t="s">
        <v>293</v>
      </c>
      <c r="C272" s="7" t="s">
        <v>19</v>
      </c>
      <c r="D272" s="7" t="str">
        <f>"43050415"</f>
        <v>43050415</v>
      </c>
      <c r="E272" s="7" t="s">
        <v>294</v>
      </c>
      <c r="F272" s="7">
        <v>90.9</v>
      </c>
      <c r="G272" s="8" t="s">
        <v>11</v>
      </c>
    </row>
    <row r="273" s="1" customFormat="1" ht="18.75" spans="1:7">
      <c r="A273" s="7" t="str">
        <f>"A9"</f>
        <v>A9</v>
      </c>
      <c r="B273" s="7" t="s">
        <v>295</v>
      </c>
      <c r="C273" s="7" t="s">
        <v>9</v>
      </c>
      <c r="D273" s="7" t="str">
        <f>"43050414"</f>
        <v>43050414</v>
      </c>
      <c r="E273" s="7" t="s">
        <v>294</v>
      </c>
      <c r="F273" s="7">
        <v>85.6</v>
      </c>
      <c r="G273" s="8" t="s">
        <v>11</v>
      </c>
    </row>
    <row r="274" s="1" customFormat="1" ht="18.75" spans="1:7">
      <c r="A274" s="7" t="str">
        <f>"A9"</f>
        <v>A9</v>
      </c>
      <c r="B274" s="7" t="s">
        <v>296</v>
      </c>
      <c r="C274" s="7" t="s">
        <v>19</v>
      </c>
      <c r="D274" s="7" t="str">
        <f>"43050419"</f>
        <v>43050419</v>
      </c>
      <c r="E274" s="7" t="s">
        <v>294</v>
      </c>
      <c r="F274" s="7">
        <v>79.9</v>
      </c>
      <c r="G274" s="8" t="s">
        <v>11</v>
      </c>
    </row>
    <row r="275" s="1" customFormat="1" ht="18.75" spans="1:7">
      <c r="A275" s="7" t="str">
        <f>"A9"</f>
        <v>A9</v>
      </c>
      <c r="B275" s="7" t="s">
        <v>297</v>
      </c>
      <c r="C275" s="7" t="s">
        <v>9</v>
      </c>
      <c r="D275" s="7" t="str">
        <f>"43050412"</f>
        <v>43050412</v>
      </c>
      <c r="E275" s="7" t="s">
        <v>294</v>
      </c>
      <c r="F275" s="7">
        <v>77.9</v>
      </c>
      <c r="G275" s="8" t="s">
        <v>11</v>
      </c>
    </row>
    <row r="276" s="1" customFormat="1" ht="18.75" spans="1:7">
      <c r="A276" s="7" t="str">
        <f>"A9"</f>
        <v>A9</v>
      </c>
      <c r="B276" s="7" t="s">
        <v>298</v>
      </c>
      <c r="C276" s="7" t="s">
        <v>19</v>
      </c>
      <c r="D276" s="7" t="str">
        <f>"43050416"</f>
        <v>43050416</v>
      </c>
      <c r="E276" s="7" t="s">
        <v>294</v>
      </c>
      <c r="F276" s="7">
        <v>71.9</v>
      </c>
      <c r="G276" s="7" t="s">
        <v>14</v>
      </c>
    </row>
    <row r="277" s="1" customFormat="1" ht="18.75" spans="1:7">
      <c r="A277" s="7" t="str">
        <f>"A9"</f>
        <v>A9</v>
      </c>
      <c r="B277" s="7" t="s">
        <v>299</v>
      </c>
      <c r="C277" s="7" t="s">
        <v>19</v>
      </c>
      <c r="D277" s="7" t="str">
        <f>"43050413"</f>
        <v>43050413</v>
      </c>
      <c r="E277" s="7" t="s">
        <v>294</v>
      </c>
      <c r="F277" s="7">
        <v>70.4</v>
      </c>
      <c r="G277" s="7" t="s">
        <v>14</v>
      </c>
    </row>
    <row r="278" s="1" customFormat="1" ht="18.75" spans="1:7">
      <c r="A278" s="7" t="str">
        <f>"A9"</f>
        <v>A9</v>
      </c>
      <c r="B278" s="7" t="s">
        <v>300</v>
      </c>
      <c r="C278" s="7" t="s">
        <v>9</v>
      </c>
      <c r="D278" s="7" t="str">
        <f>"43050411"</f>
        <v>43050411</v>
      </c>
      <c r="E278" s="7" t="s">
        <v>294</v>
      </c>
      <c r="F278" s="7" t="s">
        <v>20</v>
      </c>
      <c r="G278" s="7" t="s">
        <v>14</v>
      </c>
    </row>
    <row r="279" s="1" customFormat="1" ht="18.75" spans="1:7">
      <c r="A279" s="7" t="str">
        <f>"A9"</f>
        <v>A9</v>
      </c>
      <c r="B279" s="7" t="s">
        <v>301</v>
      </c>
      <c r="C279" s="7" t="s">
        <v>19</v>
      </c>
      <c r="D279" s="7" t="str">
        <f>"43050417"</f>
        <v>43050417</v>
      </c>
      <c r="E279" s="7" t="s">
        <v>294</v>
      </c>
      <c r="F279" s="7" t="s">
        <v>20</v>
      </c>
      <c r="G279" s="7" t="s">
        <v>14</v>
      </c>
    </row>
    <row r="280" s="1" customFormat="1" ht="18.75" spans="1:7">
      <c r="A280" s="7" t="str">
        <f>"A9"</f>
        <v>A9</v>
      </c>
      <c r="B280" s="7" t="s">
        <v>302</v>
      </c>
      <c r="C280" s="7" t="s">
        <v>9</v>
      </c>
      <c r="D280" s="7" t="str">
        <f>"43050418"</f>
        <v>43050418</v>
      </c>
      <c r="E280" s="7" t="s">
        <v>294</v>
      </c>
      <c r="F280" s="7" t="s">
        <v>20</v>
      </c>
      <c r="G280" s="7" t="s">
        <v>14</v>
      </c>
    </row>
    <row r="281" s="1" customFormat="1" ht="18.75" spans="1:7">
      <c r="A281" s="7" t="str">
        <f>"A9"</f>
        <v>A9</v>
      </c>
      <c r="B281" s="7" t="s">
        <v>303</v>
      </c>
      <c r="C281" s="7" t="s">
        <v>9</v>
      </c>
      <c r="D281" s="7" t="str">
        <f>"43050420"</f>
        <v>43050420</v>
      </c>
      <c r="E281" s="7" t="s">
        <v>294</v>
      </c>
      <c r="F281" s="7" t="s">
        <v>20</v>
      </c>
      <c r="G281" s="7" t="s">
        <v>14</v>
      </c>
    </row>
    <row r="282" s="1" customFormat="1" ht="18.75" spans="1:7">
      <c r="A282" s="7" t="str">
        <f>"B1"</f>
        <v>B1</v>
      </c>
      <c r="B282" s="7" t="s">
        <v>304</v>
      </c>
      <c r="C282" s="7" t="s">
        <v>9</v>
      </c>
      <c r="D282" s="7" t="str">
        <f>"43050117"</f>
        <v>43050117</v>
      </c>
      <c r="E282" s="7" t="s">
        <v>305</v>
      </c>
      <c r="F282" s="7">
        <v>86.5</v>
      </c>
      <c r="G282" s="8" t="s">
        <v>11</v>
      </c>
    </row>
    <row r="283" s="1" customFormat="1" ht="18.75" spans="1:7">
      <c r="A283" s="7" t="str">
        <f>"B1"</f>
        <v>B1</v>
      </c>
      <c r="B283" s="7" t="s">
        <v>306</v>
      </c>
      <c r="C283" s="7" t="s">
        <v>9</v>
      </c>
      <c r="D283" s="7" t="str">
        <f>"43050110"</f>
        <v>43050110</v>
      </c>
      <c r="E283" s="7" t="s">
        <v>305</v>
      </c>
      <c r="F283" s="7">
        <v>83.5</v>
      </c>
      <c r="G283" s="8" t="s">
        <v>11</v>
      </c>
    </row>
    <row r="284" s="1" customFormat="1" ht="18.75" spans="1:7">
      <c r="A284" s="7" t="str">
        <f>"B1"</f>
        <v>B1</v>
      </c>
      <c r="B284" s="7" t="s">
        <v>307</v>
      </c>
      <c r="C284" s="7" t="s">
        <v>9</v>
      </c>
      <c r="D284" s="7" t="str">
        <f>"43050111"</f>
        <v>43050111</v>
      </c>
      <c r="E284" s="7" t="s">
        <v>305</v>
      </c>
      <c r="F284" s="7">
        <v>83.5</v>
      </c>
      <c r="G284" s="8" t="s">
        <v>11</v>
      </c>
    </row>
    <row r="285" s="1" customFormat="1" ht="18.75" spans="1:7">
      <c r="A285" s="7" t="str">
        <f>"B1"</f>
        <v>B1</v>
      </c>
      <c r="B285" s="7" t="s">
        <v>67</v>
      </c>
      <c r="C285" s="7" t="s">
        <v>9</v>
      </c>
      <c r="D285" s="7" t="str">
        <f>"43050112"</f>
        <v>43050112</v>
      </c>
      <c r="E285" s="7" t="s">
        <v>305</v>
      </c>
      <c r="F285" s="7">
        <v>81</v>
      </c>
      <c r="G285" s="7" t="s">
        <v>14</v>
      </c>
    </row>
    <row r="286" s="1" customFormat="1" ht="18.75" spans="1:7">
      <c r="A286" s="7" t="str">
        <f>"B1"</f>
        <v>B1</v>
      </c>
      <c r="B286" s="7" t="s">
        <v>308</v>
      </c>
      <c r="C286" s="7" t="s">
        <v>9</v>
      </c>
      <c r="D286" s="7" t="str">
        <f>"43050118"</f>
        <v>43050118</v>
      </c>
      <c r="E286" s="7" t="s">
        <v>305</v>
      </c>
      <c r="F286" s="7">
        <v>80</v>
      </c>
      <c r="G286" s="7" t="s">
        <v>14</v>
      </c>
    </row>
    <row r="287" s="1" customFormat="1" ht="18.75" spans="1:7">
      <c r="A287" s="7" t="str">
        <f>"B1"</f>
        <v>B1</v>
      </c>
      <c r="B287" s="7" t="s">
        <v>309</v>
      </c>
      <c r="C287" s="7" t="s">
        <v>9</v>
      </c>
      <c r="D287" s="7" t="str">
        <f>"43050119"</f>
        <v>43050119</v>
      </c>
      <c r="E287" s="7" t="s">
        <v>305</v>
      </c>
      <c r="F287" s="7">
        <v>78.5</v>
      </c>
      <c r="G287" s="7" t="s">
        <v>14</v>
      </c>
    </row>
    <row r="288" s="1" customFormat="1" ht="18.75" spans="1:7">
      <c r="A288" s="7" t="str">
        <f>"B1"</f>
        <v>B1</v>
      </c>
      <c r="B288" s="7" t="s">
        <v>310</v>
      </c>
      <c r="C288" s="7" t="s">
        <v>9</v>
      </c>
      <c r="D288" s="7" t="str">
        <f>"43050115"</f>
        <v>43050115</v>
      </c>
      <c r="E288" s="7" t="s">
        <v>305</v>
      </c>
      <c r="F288" s="7">
        <v>78</v>
      </c>
      <c r="G288" s="7" t="s">
        <v>14</v>
      </c>
    </row>
    <row r="289" s="1" customFormat="1" ht="18.75" spans="1:7">
      <c r="A289" s="7" t="str">
        <f>"B1"</f>
        <v>B1</v>
      </c>
      <c r="B289" s="7" t="s">
        <v>311</v>
      </c>
      <c r="C289" s="7" t="s">
        <v>9</v>
      </c>
      <c r="D289" s="7" t="str">
        <f>"43050114"</f>
        <v>43050114</v>
      </c>
      <c r="E289" s="7" t="s">
        <v>305</v>
      </c>
      <c r="F289" s="7">
        <v>69.5</v>
      </c>
      <c r="G289" s="7" t="s">
        <v>14</v>
      </c>
    </row>
    <row r="290" s="1" customFormat="1" ht="18.75" spans="1:7">
      <c r="A290" s="7" t="str">
        <f>"B1"</f>
        <v>B1</v>
      </c>
      <c r="B290" s="7" t="s">
        <v>312</v>
      </c>
      <c r="C290" s="7" t="s">
        <v>9</v>
      </c>
      <c r="D290" s="7" t="str">
        <f>"43050113"</f>
        <v>43050113</v>
      </c>
      <c r="E290" s="7" t="s">
        <v>305</v>
      </c>
      <c r="F290" s="7" t="s">
        <v>20</v>
      </c>
      <c r="G290" s="7" t="s">
        <v>14</v>
      </c>
    </row>
    <row r="291" s="1" customFormat="1" ht="18.75" spans="1:7">
      <c r="A291" s="7" t="str">
        <f>"B1"</f>
        <v>B1</v>
      </c>
      <c r="B291" s="7" t="s">
        <v>313</v>
      </c>
      <c r="C291" s="7" t="s">
        <v>19</v>
      </c>
      <c r="D291" s="7" t="str">
        <f>"43050116"</f>
        <v>43050116</v>
      </c>
      <c r="E291" s="7" t="s">
        <v>305</v>
      </c>
      <c r="F291" s="7" t="s">
        <v>20</v>
      </c>
      <c r="G291" s="7" t="s">
        <v>14</v>
      </c>
    </row>
    <row r="292" s="1" customFormat="1" ht="18.75" spans="1:7">
      <c r="A292" s="7" t="str">
        <f>"B11"</f>
        <v>B11</v>
      </c>
      <c r="B292" s="7" t="s">
        <v>314</v>
      </c>
      <c r="C292" s="7" t="s">
        <v>19</v>
      </c>
      <c r="D292" s="7" t="str">
        <f>"43050525"</f>
        <v>43050525</v>
      </c>
      <c r="E292" s="7" t="s">
        <v>315</v>
      </c>
      <c r="F292" s="7">
        <v>79.7</v>
      </c>
      <c r="G292" s="8" t="s">
        <v>11</v>
      </c>
    </row>
    <row r="293" s="1" customFormat="1" ht="18.75" spans="1:7">
      <c r="A293" s="7" t="str">
        <f>"B11"</f>
        <v>B11</v>
      </c>
      <c r="B293" s="7" t="s">
        <v>316</v>
      </c>
      <c r="C293" s="7" t="s">
        <v>19</v>
      </c>
      <c r="D293" s="7" t="str">
        <f>"43050527"</f>
        <v>43050527</v>
      </c>
      <c r="E293" s="7" t="s">
        <v>315</v>
      </c>
      <c r="F293" s="7">
        <v>78</v>
      </c>
      <c r="G293" s="8" t="s">
        <v>11</v>
      </c>
    </row>
    <row r="294" s="1" customFormat="1" ht="18.75" spans="1:7">
      <c r="A294" s="7" t="str">
        <f>"B11"</f>
        <v>B11</v>
      </c>
      <c r="B294" s="7" t="s">
        <v>317</v>
      </c>
      <c r="C294" s="7" t="s">
        <v>9</v>
      </c>
      <c r="D294" s="7" t="str">
        <f>"43050528"</f>
        <v>43050528</v>
      </c>
      <c r="E294" s="7" t="s">
        <v>315</v>
      </c>
      <c r="F294" s="7">
        <v>77.2</v>
      </c>
      <c r="G294" s="8" t="s">
        <v>11</v>
      </c>
    </row>
    <row r="295" s="1" customFormat="1" ht="18.75" spans="1:7">
      <c r="A295" s="7" t="str">
        <f>"B11"</f>
        <v>B11</v>
      </c>
      <c r="B295" s="7" t="s">
        <v>318</v>
      </c>
      <c r="C295" s="7" t="s">
        <v>19</v>
      </c>
      <c r="D295" s="7" t="str">
        <f>"43050521"</f>
        <v>43050521</v>
      </c>
      <c r="E295" s="7" t="s">
        <v>315</v>
      </c>
      <c r="F295" s="7">
        <v>75.3</v>
      </c>
      <c r="G295" s="8" t="s">
        <v>11</v>
      </c>
    </row>
    <row r="296" s="1" customFormat="1" ht="18.75" spans="1:7">
      <c r="A296" s="7" t="str">
        <f>"B11"</f>
        <v>B11</v>
      </c>
      <c r="B296" s="7" t="s">
        <v>319</v>
      </c>
      <c r="C296" s="7" t="s">
        <v>9</v>
      </c>
      <c r="D296" s="7" t="str">
        <f>"43050522"</f>
        <v>43050522</v>
      </c>
      <c r="E296" s="7" t="s">
        <v>315</v>
      </c>
      <c r="F296" s="7">
        <v>72.5</v>
      </c>
      <c r="G296" s="7" t="s">
        <v>14</v>
      </c>
    </row>
    <row r="297" s="1" customFormat="1" ht="18.75" spans="1:7">
      <c r="A297" s="7" t="str">
        <f>"B11"</f>
        <v>B11</v>
      </c>
      <c r="B297" s="7" t="s">
        <v>320</v>
      </c>
      <c r="C297" s="7" t="s">
        <v>19</v>
      </c>
      <c r="D297" s="7" t="str">
        <f>"43050519"</f>
        <v>43050519</v>
      </c>
      <c r="E297" s="7" t="s">
        <v>315</v>
      </c>
      <c r="F297" s="7">
        <v>71.8</v>
      </c>
      <c r="G297" s="7" t="s">
        <v>14</v>
      </c>
    </row>
    <row r="298" s="1" customFormat="1" ht="18.75" spans="1:7">
      <c r="A298" s="7" t="str">
        <f>"B11"</f>
        <v>B11</v>
      </c>
      <c r="B298" s="7" t="s">
        <v>321</v>
      </c>
      <c r="C298" s="7" t="s">
        <v>19</v>
      </c>
      <c r="D298" s="7" t="str">
        <f>"43050535"</f>
        <v>43050535</v>
      </c>
      <c r="E298" s="7" t="s">
        <v>315</v>
      </c>
      <c r="F298" s="7">
        <v>71.4</v>
      </c>
      <c r="G298" s="7" t="s">
        <v>14</v>
      </c>
    </row>
    <row r="299" s="1" customFormat="1" ht="18.75" spans="1:7">
      <c r="A299" s="7" t="str">
        <f>"B11"</f>
        <v>B11</v>
      </c>
      <c r="B299" s="7" t="s">
        <v>322</v>
      </c>
      <c r="C299" s="7" t="s">
        <v>19</v>
      </c>
      <c r="D299" s="7" t="str">
        <f>"43050530"</f>
        <v>43050530</v>
      </c>
      <c r="E299" s="7" t="s">
        <v>315</v>
      </c>
      <c r="F299" s="7">
        <v>70.8</v>
      </c>
      <c r="G299" s="7" t="s">
        <v>14</v>
      </c>
    </row>
    <row r="300" s="1" customFormat="1" ht="18.75" spans="1:7">
      <c r="A300" s="7" t="str">
        <f>"B11"</f>
        <v>B11</v>
      </c>
      <c r="B300" s="7" t="s">
        <v>323</v>
      </c>
      <c r="C300" s="7" t="s">
        <v>19</v>
      </c>
      <c r="D300" s="7" t="str">
        <f>"43050532"</f>
        <v>43050532</v>
      </c>
      <c r="E300" s="7" t="s">
        <v>315</v>
      </c>
      <c r="F300" s="7">
        <v>68.2</v>
      </c>
      <c r="G300" s="7" t="s">
        <v>14</v>
      </c>
    </row>
    <row r="301" s="1" customFormat="1" ht="18.75" spans="1:7">
      <c r="A301" s="7" t="str">
        <f>"B11"</f>
        <v>B11</v>
      </c>
      <c r="B301" s="7" t="s">
        <v>324</v>
      </c>
      <c r="C301" s="7" t="s">
        <v>9</v>
      </c>
      <c r="D301" s="7" t="str">
        <f>"43050537"</f>
        <v>43050537</v>
      </c>
      <c r="E301" s="7" t="s">
        <v>315</v>
      </c>
      <c r="F301" s="7">
        <v>65.8</v>
      </c>
      <c r="G301" s="7" t="s">
        <v>14</v>
      </c>
    </row>
    <row r="302" s="1" customFormat="1" ht="18.75" spans="1:7">
      <c r="A302" s="7" t="str">
        <f>"B11"</f>
        <v>B11</v>
      </c>
      <c r="B302" s="7" t="s">
        <v>325</v>
      </c>
      <c r="C302" s="7" t="s">
        <v>19</v>
      </c>
      <c r="D302" s="7" t="str">
        <f>"43050523"</f>
        <v>43050523</v>
      </c>
      <c r="E302" s="7" t="s">
        <v>315</v>
      </c>
      <c r="F302" s="7">
        <v>64.2</v>
      </c>
      <c r="G302" s="7" t="s">
        <v>14</v>
      </c>
    </row>
    <row r="303" s="1" customFormat="1" ht="18.75" spans="1:7">
      <c r="A303" s="7" t="str">
        <f>"B11"</f>
        <v>B11</v>
      </c>
      <c r="B303" s="7" t="s">
        <v>326</v>
      </c>
      <c r="C303" s="7" t="s">
        <v>19</v>
      </c>
      <c r="D303" s="7" t="str">
        <f>"43050533"</f>
        <v>43050533</v>
      </c>
      <c r="E303" s="7" t="s">
        <v>315</v>
      </c>
      <c r="F303" s="7">
        <v>63.7</v>
      </c>
      <c r="G303" s="7" t="s">
        <v>14</v>
      </c>
    </row>
    <row r="304" s="1" customFormat="1" ht="18.75" spans="1:7">
      <c r="A304" s="7" t="str">
        <f>"B11"</f>
        <v>B11</v>
      </c>
      <c r="B304" s="7" t="s">
        <v>327</v>
      </c>
      <c r="C304" s="7" t="s">
        <v>9</v>
      </c>
      <c r="D304" s="7" t="str">
        <f>"43050531"</f>
        <v>43050531</v>
      </c>
      <c r="E304" s="7" t="s">
        <v>315</v>
      </c>
      <c r="F304" s="7">
        <v>62.5</v>
      </c>
      <c r="G304" s="7" t="s">
        <v>14</v>
      </c>
    </row>
    <row r="305" s="1" customFormat="1" ht="18.75" spans="1:7">
      <c r="A305" s="7" t="str">
        <f>"B11"</f>
        <v>B11</v>
      </c>
      <c r="B305" s="7" t="s">
        <v>328</v>
      </c>
      <c r="C305" s="7" t="s">
        <v>19</v>
      </c>
      <c r="D305" s="7" t="str">
        <f>"43050526"</f>
        <v>43050526</v>
      </c>
      <c r="E305" s="7" t="s">
        <v>315</v>
      </c>
      <c r="F305" s="7">
        <v>57.3</v>
      </c>
      <c r="G305" s="7" t="s">
        <v>14</v>
      </c>
    </row>
    <row r="306" s="1" customFormat="1" ht="18.75" spans="1:7">
      <c r="A306" s="7" t="str">
        <f>"B11"</f>
        <v>B11</v>
      </c>
      <c r="B306" s="7" t="s">
        <v>329</v>
      </c>
      <c r="C306" s="7" t="s">
        <v>19</v>
      </c>
      <c r="D306" s="7" t="str">
        <f>"43050520"</f>
        <v>43050520</v>
      </c>
      <c r="E306" s="7" t="s">
        <v>315</v>
      </c>
      <c r="F306" s="7">
        <v>53.5</v>
      </c>
      <c r="G306" s="7" t="s">
        <v>14</v>
      </c>
    </row>
    <row r="307" s="1" customFormat="1" ht="18.75" spans="1:7">
      <c r="A307" s="7" t="str">
        <f>"B11"</f>
        <v>B11</v>
      </c>
      <c r="B307" s="7" t="s">
        <v>330</v>
      </c>
      <c r="C307" s="7" t="s">
        <v>19</v>
      </c>
      <c r="D307" s="7" t="str">
        <f>"43050524"</f>
        <v>43050524</v>
      </c>
      <c r="E307" s="7" t="s">
        <v>315</v>
      </c>
      <c r="F307" s="7">
        <v>51.7</v>
      </c>
      <c r="G307" s="7" t="s">
        <v>14</v>
      </c>
    </row>
    <row r="308" s="1" customFormat="1" ht="18.75" spans="1:7">
      <c r="A308" s="7" t="str">
        <f>"B11"</f>
        <v>B11</v>
      </c>
      <c r="B308" s="7" t="s">
        <v>331</v>
      </c>
      <c r="C308" s="7" t="s">
        <v>19</v>
      </c>
      <c r="D308" s="7" t="str">
        <f>"43050529"</f>
        <v>43050529</v>
      </c>
      <c r="E308" s="7" t="s">
        <v>315</v>
      </c>
      <c r="F308" s="7" t="s">
        <v>20</v>
      </c>
      <c r="G308" s="7" t="s">
        <v>14</v>
      </c>
    </row>
    <row r="309" s="1" customFormat="1" ht="18.75" spans="1:7">
      <c r="A309" s="7" t="str">
        <f>"B11"</f>
        <v>B11</v>
      </c>
      <c r="B309" s="7" t="s">
        <v>332</v>
      </c>
      <c r="C309" s="7" t="s">
        <v>9</v>
      </c>
      <c r="D309" s="7" t="str">
        <f>"43050534"</f>
        <v>43050534</v>
      </c>
      <c r="E309" s="7" t="s">
        <v>315</v>
      </c>
      <c r="F309" s="7" t="s">
        <v>20</v>
      </c>
      <c r="G309" s="7" t="s">
        <v>14</v>
      </c>
    </row>
    <row r="310" s="1" customFormat="1" ht="18.75" spans="1:7">
      <c r="A310" s="7" t="str">
        <f>"B11"</f>
        <v>B11</v>
      </c>
      <c r="B310" s="7" t="s">
        <v>333</v>
      </c>
      <c r="C310" s="7" t="s">
        <v>9</v>
      </c>
      <c r="D310" s="7" t="str">
        <f>"43050536"</f>
        <v>43050536</v>
      </c>
      <c r="E310" s="7" t="s">
        <v>315</v>
      </c>
      <c r="F310" s="7" t="s">
        <v>20</v>
      </c>
      <c r="G310" s="7" t="s">
        <v>14</v>
      </c>
    </row>
    <row r="311" s="1" customFormat="1" ht="18.75" spans="1:7">
      <c r="A311" s="7" t="str">
        <f>"B13"</f>
        <v>B13</v>
      </c>
      <c r="B311" s="7" t="s">
        <v>334</v>
      </c>
      <c r="C311" s="7" t="s">
        <v>9</v>
      </c>
      <c r="D311" s="7" t="str">
        <f>"43050733"</f>
        <v>43050733</v>
      </c>
      <c r="E311" s="7" t="s">
        <v>335</v>
      </c>
      <c r="F311" s="7">
        <v>71.2</v>
      </c>
      <c r="G311" s="8" t="s">
        <v>11</v>
      </c>
    </row>
    <row r="312" s="1" customFormat="1" ht="18.75" spans="1:7">
      <c r="A312" s="7" t="str">
        <f>"B13"</f>
        <v>B13</v>
      </c>
      <c r="B312" s="7" t="s">
        <v>336</v>
      </c>
      <c r="C312" s="7" t="s">
        <v>9</v>
      </c>
      <c r="D312" s="7" t="str">
        <f>"43050731"</f>
        <v>43050731</v>
      </c>
      <c r="E312" s="7" t="s">
        <v>335</v>
      </c>
      <c r="F312" s="7">
        <v>68</v>
      </c>
      <c r="G312" s="8" t="s">
        <v>11</v>
      </c>
    </row>
    <row r="313" s="1" customFormat="1" ht="18.75" spans="1:7">
      <c r="A313" s="7" t="str">
        <f>"B13"</f>
        <v>B13</v>
      </c>
      <c r="B313" s="7" t="s">
        <v>337</v>
      </c>
      <c r="C313" s="7" t="s">
        <v>9</v>
      </c>
      <c r="D313" s="7" t="str">
        <f>"43050735"</f>
        <v>43050735</v>
      </c>
      <c r="E313" s="7" t="s">
        <v>335</v>
      </c>
      <c r="F313" s="7">
        <v>65</v>
      </c>
      <c r="G313" s="7" t="s">
        <v>14</v>
      </c>
    </row>
    <row r="314" s="1" customFormat="1" ht="18.75" spans="1:7">
      <c r="A314" s="7" t="str">
        <f>"B13"</f>
        <v>B13</v>
      </c>
      <c r="B314" s="7" t="s">
        <v>338</v>
      </c>
      <c r="C314" s="7" t="s">
        <v>9</v>
      </c>
      <c r="D314" s="7" t="str">
        <f>"43050732"</f>
        <v>43050732</v>
      </c>
      <c r="E314" s="7" t="s">
        <v>335</v>
      </c>
      <c r="F314" s="7">
        <v>64</v>
      </c>
      <c r="G314" s="7" t="s">
        <v>14</v>
      </c>
    </row>
    <row r="315" s="1" customFormat="1" ht="18.75" spans="1:7">
      <c r="A315" s="7" t="str">
        <f>"B13"</f>
        <v>B13</v>
      </c>
      <c r="B315" s="7" t="s">
        <v>339</v>
      </c>
      <c r="C315" s="7" t="s">
        <v>9</v>
      </c>
      <c r="D315" s="7" t="str">
        <f>"43050734"</f>
        <v>43050734</v>
      </c>
      <c r="E315" s="7" t="s">
        <v>335</v>
      </c>
      <c r="F315" s="7" t="s">
        <v>20</v>
      </c>
      <c r="G315" s="7" t="s">
        <v>14</v>
      </c>
    </row>
    <row r="316" s="1" customFormat="1" ht="18.75" spans="1:7">
      <c r="A316" s="7" t="str">
        <f>"B2"</f>
        <v>B2</v>
      </c>
      <c r="B316" s="7" t="s">
        <v>340</v>
      </c>
      <c r="C316" s="7" t="s">
        <v>9</v>
      </c>
      <c r="D316" s="7" t="str">
        <f>"43050220"</f>
        <v>43050220</v>
      </c>
      <c r="E316" s="7" t="s">
        <v>341</v>
      </c>
      <c r="F316" s="7">
        <v>88</v>
      </c>
      <c r="G316" s="8" t="s">
        <v>11</v>
      </c>
    </row>
    <row r="317" s="1" customFormat="1" ht="18.75" spans="1:7">
      <c r="A317" s="7" t="str">
        <f>"B2"</f>
        <v>B2</v>
      </c>
      <c r="B317" s="7" t="s">
        <v>342</v>
      </c>
      <c r="C317" s="7" t="s">
        <v>9</v>
      </c>
      <c r="D317" s="7" t="str">
        <f>"43050223"</f>
        <v>43050223</v>
      </c>
      <c r="E317" s="7" t="s">
        <v>341</v>
      </c>
      <c r="F317" s="7">
        <v>79</v>
      </c>
      <c r="G317" s="8" t="s">
        <v>11</v>
      </c>
    </row>
    <row r="318" s="1" customFormat="1" ht="18.75" spans="1:7">
      <c r="A318" s="7" t="str">
        <f>"B2"</f>
        <v>B2</v>
      </c>
      <c r="B318" s="7" t="s">
        <v>343</v>
      </c>
      <c r="C318" s="7" t="s">
        <v>19</v>
      </c>
      <c r="D318" s="7" t="str">
        <f>"43050224"</f>
        <v>43050224</v>
      </c>
      <c r="E318" s="7" t="s">
        <v>341</v>
      </c>
      <c r="F318" s="7">
        <v>66</v>
      </c>
      <c r="G318" s="8" t="s">
        <v>11</v>
      </c>
    </row>
    <row r="319" s="1" customFormat="1" ht="18.75" spans="1:7">
      <c r="A319" s="7" t="str">
        <f>"B2"</f>
        <v>B2</v>
      </c>
      <c r="B319" s="7" t="s">
        <v>344</v>
      </c>
      <c r="C319" s="7" t="s">
        <v>19</v>
      </c>
      <c r="D319" s="7" t="str">
        <f>"43050225"</f>
        <v>43050225</v>
      </c>
      <c r="E319" s="7" t="s">
        <v>341</v>
      </c>
      <c r="F319" s="7">
        <v>55</v>
      </c>
      <c r="G319" s="7" t="s">
        <v>14</v>
      </c>
    </row>
    <row r="320" s="1" customFormat="1" ht="18.75" spans="1:7">
      <c r="A320" s="7" t="str">
        <f>"B2"</f>
        <v>B2</v>
      </c>
      <c r="B320" s="7" t="s">
        <v>345</v>
      </c>
      <c r="C320" s="7" t="s">
        <v>19</v>
      </c>
      <c r="D320" s="7" t="str">
        <f>"43050214"</f>
        <v>43050214</v>
      </c>
      <c r="E320" s="7" t="s">
        <v>341</v>
      </c>
      <c r="F320" s="7" t="s">
        <v>20</v>
      </c>
      <c r="G320" s="7" t="s">
        <v>14</v>
      </c>
    </row>
    <row r="321" s="1" customFormat="1" ht="18.75" spans="1:7">
      <c r="A321" s="7" t="str">
        <f>"B2"</f>
        <v>B2</v>
      </c>
      <c r="B321" s="7" t="s">
        <v>346</v>
      </c>
      <c r="C321" s="7" t="s">
        <v>19</v>
      </c>
      <c r="D321" s="7" t="str">
        <f>"43050215"</f>
        <v>43050215</v>
      </c>
      <c r="E321" s="7" t="s">
        <v>341</v>
      </c>
      <c r="F321" s="7" t="s">
        <v>20</v>
      </c>
      <c r="G321" s="7" t="s">
        <v>14</v>
      </c>
    </row>
    <row r="322" s="1" customFormat="1" ht="18.75" spans="1:7">
      <c r="A322" s="7" t="str">
        <f>"B2"</f>
        <v>B2</v>
      </c>
      <c r="B322" s="7" t="s">
        <v>347</v>
      </c>
      <c r="C322" s="7" t="s">
        <v>9</v>
      </c>
      <c r="D322" s="7" t="str">
        <f>"43050216"</f>
        <v>43050216</v>
      </c>
      <c r="E322" s="7" t="s">
        <v>341</v>
      </c>
      <c r="F322" s="7" t="s">
        <v>20</v>
      </c>
      <c r="G322" s="7" t="s">
        <v>14</v>
      </c>
    </row>
    <row r="323" s="1" customFormat="1" ht="18.75" spans="1:7">
      <c r="A323" s="7" t="str">
        <f>"B2"</f>
        <v>B2</v>
      </c>
      <c r="B323" s="7" t="s">
        <v>348</v>
      </c>
      <c r="C323" s="7" t="s">
        <v>19</v>
      </c>
      <c r="D323" s="7" t="str">
        <f>"43050217"</f>
        <v>43050217</v>
      </c>
      <c r="E323" s="7" t="s">
        <v>341</v>
      </c>
      <c r="F323" s="7" t="s">
        <v>20</v>
      </c>
      <c r="G323" s="7" t="s">
        <v>14</v>
      </c>
    </row>
    <row r="324" s="1" customFormat="1" ht="18.75" spans="1:7">
      <c r="A324" s="7" t="str">
        <f>"B2"</f>
        <v>B2</v>
      </c>
      <c r="B324" s="7" t="s">
        <v>349</v>
      </c>
      <c r="C324" s="7" t="s">
        <v>9</v>
      </c>
      <c r="D324" s="7" t="str">
        <f>"43050218"</f>
        <v>43050218</v>
      </c>
      <c r="E324" s="7" t="s">
        <v>341</v>
      </c>
      <c r="F324" s="7" t="s">
        <v>20</v>
      </c>
      <c r="G324" s="7" t="s">
        <v>14</v>
      </c>
    </row>
    <row r="325" s="1" customFormat="1" ht="18.75" spans="1:7">
      <c r="A325" s="7" t="str">
        <f>"B2"</f>
        <v>B2</v>
      </c>
      <c r="B325" s="7" t="s">
        <v>350</v>
      </c>
      <c r="C325" s="7" t="s">
        <v>19</v>
      </c>
      <c r="D325" s="7" t="str">
        <f>"43050219"</f>
        <v>43050219</v>
      </c>
      <c r="E325" s="7" t="s">
        <v>341</v>
      </c>
      <c r="F325" s="7" t="s">
        <v>20</v>
      </c>
      <c r="G325" s="7" t="s">
        <v>14</v>
      </c>
    </row>
    <row r="326" s="1" customFormat="1" ht="18.75" spans="1:7">
      <c r="A326" s="7" t="str">
        <f>"B2"</f>
        <v>B2</v>
      </c>
      <c r="B326" s="7" t="s">
        <v>351</v>
      </c>
      <c r="C326" s="7" t="s">
        <v>9</v>
      </c>
      <c r="D326" s="7" t="str">
        <f>"43050221"</f>
        <v>43050221</v>
      </c>
      <c r="E326" s="7" t="s">
        <v>341</v>
      </c>
      <c r="F326" s="7" t="s">
        <v>20</v>
      </c>
      <c r="G326" s="7" t="s">
        <v>14</v>
      </c>
    </row>
    <row r="327" s="1" customFormat="1" ht="18.75" spans="1:7">
      <c r="A327" s="7" t="str">
        <f>"B2"</f>
        <v>B2</v>
      </c>
      <c r="B327" s="7" t="s">
        <v>352</v>
      </c>
      <c r="C327" s="7" t="s">
        <v>9</v>
      </c>
      <c r="D327" s="7" t="str">
        <f>"43050222"</f>
        <v>43050222</v>
      </c>
      <c r="E327" s="7" t="s">
        <v>341</v>
      </c>
      <c r="F327" s="7" t="s">
        <v>20</v>
      </c>
      <c r="G327" s="7" t="s">
        <v>14</v>
      </c>
    </row>
    <row r="328" s="1" customFormat="1" ht="18.75" spans="1:7">
      <c r="A328" s="7" t="str">
        <f>"B3"</f>
        <v>B3</v>
      </c>
      <c r="B328" s="7" t="s">
        <v>353</v>
      </c>
      <c r="C328" s="7" t="s">
        <v>9</v>
      </c>
      <c r="D328" s="7" t="str">
        <f>"43050405"</f>
        <v>43050405</v>
      </c>
      <c r="E328" s="7" t="s">
        <v>354</v>
      </c>
      <c r="F328" s="7">
        <v>91.5</v>
      </c>
      <c r="G328" s="8" t="s">
        <v>11</v>
      </c>
    </row>
    <row r="329" s="1" customFormat="1" ht="18.75" spans="1:7">
      <c r="A329" s="7" t="str">
        <f>"B3"</f>
        <v>B3</v>
      </c>
      <c r="B329" s="7" t="s">
        <v>355</v>
      </c>
      <c r="C329" s="7" t="s">
        <v>9</v>
      </c>
      <c r="D329" s="7" t="str">
        <f>"43050409"</f>
        <v>43050409</v>
      </c>
      <c r="E329" s="7" t="s">
        <v>354</v>
      </c>
      <c r="F329" s="7">
        <v>88.5</v>
      </c>
      <c r="G329" s="8" t="s">
        <v>11</v>
      </c>
    </row>
    <row r="330" s="1" customFormat="1" ht="18.75" spans="1:7">
      <c r="A330" s="7" t="str">
        <f>"B3"</f>
        <v>B3</v>
      </c>
      <c r="B330" s="7" t="s">
        <v>356</v>
      </c>
      <c r="C330" s="7" t="s">
        <v>9</v>
      </c>
      <c r="D330" s="7" t="str">
        <f>"43050402"</f>
        <v>43050402</v>
      </c>
      <c r="E330" s="7" t="s">
        <v>354</v>
      </c>
      <c r="F330" s="7">
        <v>87</v>
      </c>
      <c r="G330" s="8" t="s">
        <v>11</v>
      </c>
    </row>
    <row r="331" s="1" customFormat="1" ht="18.75" spans="1:7">
      <c r="A331" s="7" t="str">
        <f>"B3"</f>
        <v>B3</v>
      </c>
      <c r="B331" s="7" t="s">
        <v>357</v>
      </c>
      <c r="C331" s="7" t="s">
        <v>19</v>
      </c>
      <c r="D331" s="7" t="str">
        <f>"43050403"</f>
        <v>43050403</v>
      </c>
      <c r="E331" s="7" t="s">
        <v>354</v>
      </c>
      <c r="F331" s="7">
        <v>86.5</v>
      </c>
      <c r="G331" s="8" t="s">
        <v>11</v>
      </c>
    </row>
    <row r="332" s="1" customFormat="1" ht="18.75" spans="1:7">
      <c r="A332" s="7" t="str">
        <f>"B3"</f>
        <v>B3</v>
      </c>
      <c r="B332" s="7" t="s">
        <v>358</v>
      </c>
      <c r="C332" s="7" t="s">
        <v>9</v>
      </c>
      <c r="D332" s="7" t="str">
        <f>"43050336"</f>
        <v>43050336</v>
      </c>
      <c r="E332" s="7" t="s">
        <v>354</v>
      </c>
      <c r="F332" s="7">
        <v>85</v>
      </c>
      <c r="G332" s="8" t="s">
        <v>11</v>
      </c>
    </row>
    <row r="333" s="1" customFormat="1" ht="18.75" spans="1:7">
      <c r="A333" s="7" t="str">
        <f>"B3"</f>
        <v>B3</v>
      </c>
      <c r="B333" s="7" t="s">
        <v>359</v>
      </c>
      <c r="C333" s="7" t="s">
        <v>9</v>
      </c>
      <c r="D333" s="7" t="str">
        <f>"43050407"</f>
        <v>43050407</v>
      </c>
      <c r="E333" s="7" t="s">
        <v>354</v>
      </c>
      <c r="F333" s="7">
        <v>84</v>
      </c>
      <c r="G333" s="8" t="s">
        <v>11</v>
      </c>
    </row>
    <row r="334" s="1" customFormat="1" ht="18.75" spans="1:7">
      <c r="A334" s="7" t="str">
        <f>"B3"</f>
        <v>B3</v>
      </c>
      <c r="B334" s="7" t="s">
        <v>360</v>
      </c>
      <c r="C334" s="7" t="s">
        <v>9</v>
      </c>
      <c r="D334" s="7" t="str">
        <f>"43050337"</f>
        <v>43050337</v>
      </c>
      <c r="E334" s="7" t="s">
        <v>354</v>
      </c>
      <c r="F334" s="7">
        <v>81.5</v>
      </c>
      <c r="G334" s="7" t="s">
        <v>14</v>
      </c>
    </row>
    <row r="335" s="1" customFormat="1" ht="18.75" spans="1:7">
      <c r="A335" s="7" t="str">
        <f>"B3"</f>
        <v>B3</v>
      </c>
      <c r="B335" s="7" t="s">
        <v>361</v>
      </c>
      <c r="C335" s="7" t="s">
        <v>9</v>
      </c>
      <c r="D335" s="7" t="str">
        <f>"43050338"</f>
        <v>43050338</v>
      </c>
      <c r="E335" s="7" t="s">
        <v>354</v>
      </c>
      <c r="F335" s="7">
        <v>80.5</v>
      </c>
      <c r="G335" s="7" t="s">
        <v>14</v>
      </c>
    </row>
    <row r="336" s="1" customFormat="1" ht="18.75" spans="1:7">
      <c r="A336" s="7" t="str">
        <f>"B3"</f>
        <v>B3</v>
      </c>
      <c r="B336" s="7" t="s">
        <v>362</v>
      </c>
      <c r="C336" s="7" t="s">
        <v>9</v>
      </c>
      <c r="D336" s="7" t="str">
        <f>"43050404"</f>
        <v>43050404</v>
      </c>
      <c r="E336" s="7" t="s">
        <v>354</v>
      </c>
      <c r="F336" s="7">
        <v>78.5</v>
      </c>
      <c r="G336" s="7" t="s">
        <v>14</v>
      </c>
    </row>
    <row r="337" s="1" customFormat="1" ht="18.75" spans="1:7">
      <c r="A337" s="7" t="str">
        <f>"B3"</f>
        <v>B3</v>
      </c>
      <c r="B337" s="7" t="s">
        <v>244</v>
      </c>
      <c r="C337" s="7" t="s">
        <v>9</v>
      </c>
      <c r="D337" s="7" t="str">
        <f>"43050408"</f>
        <v>43050408</v>
      </c>
      <c r="E337" s="7" t="s">
        <v>354</v>
      </c>
      <c r="F337" s="7">
        <v>78.5</v>
      </c>
      <c r="G337" s="7" t="s">
        <v>14</v>
      </c>
    </row>
    <row r="338" s="1" customFormat="1" ht="18.75" spans="1:7">
      <c r="A338" s="7" t="str">
        <f>"B3"</f>
        <v>B3</v>
      </c>
      <c r="B338" s="7" t="s">
        <v>363</v>
      </c>
      <c r="C338" s="7" t="s">
        <v>9</v>
      </c>
      <c r="D338" s="7" t="str">
        <f>"43050410"</f>
        <v>43050410</v>
      </c>
      <c r="E338" s="7" t="s">
        <v>354</v>
      </c>
      <c r="F338" s="7">
        <v>76</v>
      </c>
      <c r="G338" s="7" t="s">
        <v>14</v>
      </c>
    </row>
    <row r="339" s="1" customFormat="1" ht="18.75" spans="1:7">
      <c r="A339" s="7" t="str">
        <f>"B3"</f>
        <v>B3</v>
      </c>
      <c r="B339" s="7" t="s">
        <v>364</v>
      </c>
      <c r="C339" s="7" t="s">
        <v>9</v>
      </c>
      <c r="D339" s="7" t="str">
        <f>"43050406"</f>
        <v>43050406</v>
      </c>
      <c r="E339" s="7" t="s">
        <v>354</v>
      </c>
      <c r="F339" s="7">
        <v>75.5</v>
      </c>
      <c r="G339" s="7" t="s">
        <v>14</v>
      </c>
    </row>
    <row r="340" s="1" customFormat="1" ht="18.75" spans="1:7">
      <c r="A340" s="7" t="str">
        <f>"B3"</f>
        <v>B3</v>
      </c>
      <c r="B340" s="7" t="s">
        <v>365</v>
      </c>
      <c r="C340" s="7" t="s">
        <v>19</v>
      </c>
      <c r="D340" s="7" t="str">
        <f>"43050401"</f>
        <v>43050401</v>
      </c>
      <c r="E340" s="7" t="s">
        <v>354</v>
      </c>
      <c r="F340" s="7" t="s">
        <v>20</v>
      </c>
      <c r="G340" s="7" t="s">
        <v>14</v>
      </c>
    </row>
    <row r="341" s="1" customFormat="1" ht="18.75" spans="1:7">
      <c r="A341" s="7" t="str">
        <f>"B6"</f>
        <v>B6</v>
      </c>
      <c r="B341" s="7" t="s">
        <v>366</v>
      </c>
      <c r="C341" s="7" t="s">
        <v>9</v>
      </c>
      <c r="D341" s="7" t="str">
        <f>"43050713"</f>
        <v>43050713</v>
      </c>
      <c r="E341" s="7" t="s">
        <v>367</v>
      </c>
      <c r="F341" s="7">
        <v>86.4</v>
      </c>
      <c r="G341" s="8" t="s">
        <v>11</v>
      </c>
    </row>
    <row r="342" s="1" customFormat="1" ht="18.75" spans="1:7">
      <c r="A342" s="7" t="str">
        <f>"B6"</f>
        <v>B6</v>
      </c>
      <c r="B342" s="7" t="s">
        <v>368</v>
      </c>
      <c r="C342" s="7" t="s">
        <v>9</v>
      </c>
      <c r="D342" s="7" t="str">
        <f>"43050711"</f>
        <v>43050711</v>
      </c>
      <c r="E342" s="7" t="s">
        <v>367</v>
      </c>
      <c r="F342" s="7">
        <v>83.4</v>
      </c>
      <c r="G342" s="8" t="s">
        <v>11</v>
      </c>
    </row>
    <row r="343" s="1" customFormat="1" ht="18.75" spans="1:7">
      <c r="A343" s="7" t="str">
        <f>"B6"</f>
        <v>B6</v>
      </c>
      <c r="B343" s="7" t="s">
        <v>369</v>
      </c>
      <c r="C343" s="7" t="s">
        <v>9</v>
      </c>
      <c r="D343" s="7" t="str">
        <f>"43050707"</f>
        <v>43050707</v>
      </c>
      <c r="E343" s="7" t="s">
        <v>367</v>
      </c>
      <c r="F343" s="7">
        <v>73</v>
      </c>
      <c r="G343" s="8" t="s">
        <v>11</v>
      </c>
    </row>
    <row r="344" s="1" customFormat="1" ht="18.75" spans="1:7">
      <c r="A344" s="7" t="str">
        <f>"B6"</f>
        <v>B6</v>
      </c>
      <c r="B344" s="7" t="s">
        <v>370</v>
      </c>
      <c r="C344" s="7" t="s">
        <v>9</v>
      </c>
      <c r="D344" s="7" t="str">
        <f>"43050706"</f>
        <v>43050706</v>
      </c>
      <c r="E344" s="7" t="s">
        <v>367</v>
      </c>
      <c r="F344" s="7" t="s">
        <v>20</v>
      </c>
      <c r="G344" s="7" t="s">
        <v>14</v>
      </c>
    </row>
    <row r="345" s="1" customFormat="1" ht="18.75" spans="1:7">
      <c r="A345" s="7" t="str">
        <f>"B6"</f>
        <v>B6</v>
      </c>
      <c r="B345" s="7" t="s">
        <v>371</v>
      </c>
      <c r="C345" s="7" t="s">
        <v>9</v>
      </c>
      <c r="D345" s="7" t="str">
        <f>"43050708"</f>
        <v>43050708</v>
      </c>
      <c r="E345" s="7" t="s">
        <v>367</v>
      </c>
      <c r="F345" s="7" t="s">
        <v>20</v>
      </c>
      <c r="G345" s="7" t="s">
        <v>14</v>
      </c>
    </row>
    <row r="346" s="1" customFormat="1" ht="18.75" spans="1:7">
      <c r="A346" s="7" t="str">
        <f>"B6"</f>
        <v>B6</v>
      </c>
      <c r="B346" s="7" t="s">
        <v>372</v>
      </c>
      <c r="C346" s="7" t="s">
        <v>9</v>
      </c>
      <c r="D346" s="7" t="str">
        <f>"43050709"</f>
        <v>43050709</v>
      </c>
      <c r="E346" s="7" t="s">
        <v>367</v>
      </c>
      <c r="F346" s="7" t="s">
        <v>20</v>
      </c>
      <c r="G346" s="7" t="s">
        <v>14</v>
      </c>
    </row>
    <row r="347" s="1" customFormat="1" ht="18.75" spans="1:7">
      <c r="A347" s="7" t="str">
        <f>"B6"</f>
        <v>B6</v>
      </c>
      <c r="B347" s="7" t="s">
        <v>373</v>
      </c>
      <c r="C347" s="7" t="s">
        <v>9</v>
      </c>
      <c r="D347" s="7" t="str">
        <f>"43050710"</f>
        <v>43050710</v>
      </c>
      <c r="E347" s="7" t="s">
        <v>367</v>
      </c>
      <c r="F347" s="7" t="s">
        <v>20</v>
      </c>
      <c r="G347" s="7" t="s">
        <v>14</v>
      </c>
    </row>
    <row r="348" s="1" customFormat="1" ht="18.75" spans="1:7">
      <c r="A348" s="7" t="str">
        <f>"B6"</f>
        <v>B6</v>
      </c>
      <c r="B348" s="7" t="s">
        <v>374</v>
      </c>
      <c r="C348" s="7" t="s">
        <v>9</v>
      </c>
      <c r="D348" s="7" t="str">
        <f>"43050712"</f>
        <v>43050712</v>
      </c>
      <c r="E348" s="7" t="s">
        <v>367</v>
      </c>
      <c r="F348" s="7" t="s">
        <v>20</v>
      </c>
      <c r="G348" s="7" t="s">
        <v>14</v>
      </c>
    </row>
    <row r="349" s="1" customFormat="1" ht="18.75" spans="1:7">
      <c r="A349" s="7" t="str">
        <f>"B8"</f>
        <v>B8</v>
      </c>
      <c r="B349" s="7" t="s">
        <v>375</v>
      </c>
      <c r="C349" s="7" t="s">
        <v>9</v>
      </c>
      <c r="D349" s="7" t="str">
        <f>"43050140"</f>
        <v>43050140</v>
      </c>
      <c r="E349" s="7" t="s">
        <v>376</v>
      </c>
      <c r="F349" s="7">
        <v>83.8</v>
      </c>
      <c r="G349" s="8" t="s">
        <v>11</v>
      </c>
    </row>
    <row r="350" s="1" customFormat="1" ht="18.75" spans="1:7">
      <c r="A350" s="7" t="str">
        <f>"B8"</f>
        <v>B8</v>
      </c>
      <c r="B350" s="7" t="s">
        <v>377</v>
      </c>
      <c r="C350" s="7" t="s">
        <v>9</v>
      </c>
      <c r="D350" s="7" t="str">
        <f>"43050132"</f>
        <v>43050132</v>
      </c>
      <c r="E350" s="7" t="s">
        <v>376</v>
      </c>
      <c r="F350" s="7">
        <v>83.4</v>
      </c>
      <c r="G350" s="8" t="s">
        <v>11</v>
      </c>
    </row>
    <row r="351" s="1" customFormat="1" ht="18.75" spans="1:7">
      <c r="A351" s="7" t="str">
        <f>"B8"</f>
        <v>B8</v>
      </c>
      <c r="B351" s="7" t="s">
        <v>378</v>
      </c>
      <c r="C351" s="7" t="s">
        <v>19</v>
      </c>
      <c r="D351" s="7" t="str">
        <f>"43050133"</f>
        <v>43050133</v>
      </c>
      <c r="E351" s="7" t="s">
        <v>376</v>
      </c>
      <c r="F351" s="7">
        <v>77.4</v>
      </c>
      <c r="G351" s="8" t="s">
        <v>11</v>
      </c>
    </row>
    <row r="352" s="1" customFormat="1" ht="18.75" spans="1:7">
      <c r="A352" s="7" t="str">
        <f>"B8"</f>
        <v>B8</v>
      </c>
      <c r="B352" s="7" t="s">
        <v>379</v>
      </c>
      <c r="C352" s="7" t="s">
        <v>9</v>
      </c>
      <c r="D352" s="7" t="str">
        <f>"43050131"</f>
        <v>43050131</v>
      </c>
      <c r="E352" s="7" t="s">
        <v>376</v>
      </c>
      <c r="F352" s="7">
        <v>76</v>
      </c>
      <c r="G352" s="8" t="s">
        <v>11</v>
      </c>
    </row>
    <row r="353" s="1" customFormat="1" ht="18.75" spans="1:7">
      <c r="A353" s="7" t="str">
        <f>"B8"</f>
        <v>B8</v>
      </c>
      <c r="B353" s="7" t="s">
        <v>380</v>
      </c>
      <c r="C353" s="7" t="s">
        <v>9</v>
      </c>
      <c r="D353" s="7" t="str">
        <f>"43050123"</f>
        <v>43050123</v>
      </c>
      <c r="E353" s="7" t="s">
        <v>376</v>
      </c>
      <c r="F353" s="7">
        <v>75.9</v>
      </c>
      <c r="G353" s="7" t="s">
        <v>14</v>
      </c>
    </row>
    <row r="354" s="1" customFormat="1" ht="18.75" spans="1:7">
      <c r="A354" s="7" t="str">
        <f>"B8"</f>
        <v>B8</v>
      </c>
      <c r="B354" s="7" t="s">
        <v>381</v>
      </c>
      <c r="C354" s="7" t="s">
        <v>19</v>
      </c>
      <c r="D354" s="7" t="str">
        <f>"43050126"</f>
        <v>43050126</v>
      </c>
      <c r="E354" s="7" t="s">
        <v>376</v>
      </c>
      <c r="F354" s="7">
        <v>74.5</v>
      </c>
      <c r="G354" s="7" t="s">
        <v>14</v>
      </c>
    </row>
    <row r="355" s="1" customFormat="1" ht="18.75" spans="1:7">
      <c r="A355" s="7" t="str">
        <f>"B8"</f>
        <v>B8</v>
      </c>
      <c r="B355" s="7" t="s">
        <v>382</v>
      </c>
      <c r="C355" s="7" t="s">
        <v>9</v>
      </c>
      <c r="D355" s="7" t="str">
        <f>"43050129"</f>
        <v>43050129</v>
      </c>
      <c r="E355" s="7" t="s">
        <v>376</v>
      </c>
      <c r="F355" s="7">
        <v>72.3</v>
      </c>
      <c r="G355" s="7" t="s">
        <v>14</v>
      </c>
    </row>
    <row r="356" s="1" customFormat="1" ht="18.75" spans="1:7">
      <c r="A356" s="7" t="str">
        <f>"B8"</f>
        <v>B8</v>
      </c>
      <c r="B356" s="7" t="s">
        <v>383</v>
      </c>
      <c r="C356" s="7" t="s">
        <v>9</v>
      </c>
      <c r="D356" s="7" t="str">
        <f>"43050127"</f>
        <v>43050127</v>
      </c>
      <c r="E356" s="7" t="s">
        <v>376</v>
      </c>
      <c r="F356" s="7">
        <v>71.1</v>
      </c>
      <c r="G356" s="7" t="s">
        <v>14</v>
      </c>
    </row>
    <row r="357" s="1" customFormat="1" ht="18.75" spans="1:7">
      <c r="A357" s="7" t="str">
        <f>"B8"</f>
        <v>B8</v>
      </c>
      <c r="B357" s="7" t="s">
        <v>384</v>
      </c>
      <c r="C357" s="7" t="s">
        <v>9</v>
      </c>
      <c r="D357" s="7" t="str">
        <f>"43050134"</f>
        <v>43050134</v>
      </c>
      <c r="E357" s="7" t="s">
        <v>376</v>
      </c>
      <c r="F357" s="7">
        <v>70.1</v>
      </c>
      <c r="G357" s="7" t="s">
        <v>14</v>
      </c>
    </row>
    <row r="358" s="1" customFormat="1" ht="18.75" spans="1:7">
      <c r="A358" s="7" t="str">
        <f>"B8"</f>
        <v>B8</v>
      </c>
      <c r="B358" s="7" t="s">
        <v>385</v>
      </c>
      <c r="C358" s="7" t="s">
        <v>9</v>
      </c>
      <c r="D358" s="7" t="str">
        <f>"43050138"</f>
        <v>43050138</v>
      </c>
      <c r="E358" s="7" t="s">
        <v>376</v>
      </c>
      <c r="F358" s="7">
        <v>70.1</v>
      </c>
      <c r="G358" s="7" t="s">
        <v>14</v>
      </c>
    </row>
    <row r="359" s="1" customFormat="1" ht="18.75" spans="1:7">
      <c r="A359" s="7" t="str">
        <f>"B8"</f>
        <v>B8</v>
      </c>
      <c r="B359" s="7" t="s">
        <v>386</v>
      </c>
      <c r="C359" s="7" t="s">
        <v>9</v>
      </c>
      <c r="D359" s="7" t="str">
        <f>"43050124"</f>
        <v>43050124</v>
      </c>
      <c r="E359" s="7" t="s">
        <v>376</v>
      </c>
      <c r="F359" s="7">
        <v>69.4</v>
      </c>
      <c r="G359" s="7" t="s">
        <v>14</v>
      </c>
    </row>
    <row r="360" s="1" customFormat="1" ht="18.75" spans="1:7">
      <c r="A360" s="7" t="str">
        <f>"B8"</f>
        <v>B8</v>
      </c>
      <c r="B360" s="7" t="s">
        <v>387</v>
      </c>
      <c r="C360" s="7" t="s">
        <v>9</v>
      </c>
      <c r="D360" s="7" t="str">
        <f>"43050125"</f>
        <v>43050125</v>
      </c>
      <c r="E360" s="7" t="s">
        <v>376</v>
      </c>
      <c r="F360" s="7" t="s">
        <v>20</v>
      </c>
      <c r="G360" s="7" t="s">
        <v>14</v>
      </c>
    </row>
    <row r="361" s="1" customFormat="1" ht="18.75" spans="1:7">
      <c r="A361" s="7" t="str">
        <f>"B8"</f>
        <v>B8</v>
      </c>
      <c r="B361" s="7" t="s">
        <v>388</v>
      </c>
      <c r="C361" s="7" t="s">
        <v>9</v>
      </c>
      <c r="D361" s="7" t="str">
        <f>"43050128"</f>
        <v>43050128</v>
      </c>
      <c r="E361" s="7" t="s">
        <v>376</v>
      </c>
      <c r="F361" s="7" t="s">
        <v>20</v>
      </c>
      <c r="G361" s="7" t="s">
        <v>14</v>
      </c>
    </row>
    <row r="362" s="1" customFormat="1" ht="18.75" spans="1:7">
      <c r="A362" s="7" t="str">
        <f>"B8"</f>
        <v>B8</v>
      </c>
      <c r="B362" s="7" t="s">
        <v>389</v>
      </c>
      <c r="C362" s="7" t="s">
        <v>9</v>
      </c>
      <c r="D362" s="7" t="str">
        <f>"43050130"</f>
        <v>43050130</v>
      </c>
      <c r="E362" s="7" t="s">
        <v>376</v>
      </c>
      <c r="F362" s="7" t="s">
        <v>20</v>
      </c>
      <c r="G362" s="7" t="s">
        <v>14</v>
      </c>
    </row>
    <row r="363" s="1" customFormat="1" ht="18.75" spans="1:7">
      <c r="A363" s="7" t="str">
        <f>"B8"</f>
        <v>B8</v>
      </c>
      <c r="B363" s="7" t="s">
        <v>390</v>
      </c>
      <c r="C363" s="7" t="s">
        <v>9</v>
      </c>
      <c r="D363" s="7" t="str">
        <f>"43050135"</f>
        <v>43050135</v>
      </c>
      <c r="E363" s="7" t="s">
        <v>376</v>
      </c>
      <c r="F363" s="7" t="s">
        <v>20</v>
      </c>
      <c r="G363" s="7" t="s">
        <v>14</v>
      </c>
    </row>
    <row r="364" s="1" customFormat="1" ht="18.75" spans="1:7">
      <c r="A364" s="7" t="str">
        <f>"B8"</f>
        <v>B8</v>
      </c>
      <c r="B364" s="7" t="s">
        <v>391</v>
      </c>
      <c r="C364" s="7" t="s">
        <v>9</v>
      </c>
      <c r="D364" s="7" t="str">
        <f>"43050136"</f>
        <v>43050136</v>
      </c>
      <c r="E364" s="7" t="s">
        <v>376</v>
      </c>
      <c r="F364" s="7" t="s">
        <v>20</v>
      </c>
      <c r="G364" s="7" t="s">
        <v>14</v>
      </c>
    </row>
    <row r="365" s="1" customFormat="1" ht="18.75" spans="1:7">
      <c r="A365" s="7" t="str">
        <f>"B8"</f>
        <v>B8</v>
      </c>
      <c r="B365" s="7" t="s">
        <v>392</v>
      </c>
      <c r="C365" s="7" t="s">
        <v>9</v>
      </c>
      <c r="D365" s="7" t="str">
        <f>"43050137"</f>
        <v>43050137</v>
      </c>
      <c r="E365" s="7" t="s">
        <v>376</v>
      </c>
      <c r="F365" s="7" t="s">
        <v>20</v>
      </c>
      <c r="G365" s="7" t="s">
        <v>14</v>
      </c>
    </row>
    <row r="366" s="1" customFormat="1" ht="18.75" spans="1:7">
      <c r="A366" s="7" t="str">
        <f>"B8"</f>
        <v>B8</v>
      </c>
      <c r="B366" s="7" t="s">
        <v>393</v>
      </c>
      <c r="C366" s="7" t="s">
        <v>9</v>
      </c>
      <c r="D366" s="7" t="str">
        <f>"43050139"</f>
        <v>43050139</v>
      </c>
      <c r="E366" s="7" t="s">
        <v>376</v>
      </c>
      <c r="F366" s="7" t="s">
        <v>20</v>
      </c>
      <c r="G366" s="7" t="s">
        <v>14</v>
      </c>
    </row>
    <row r="367" s="1" customFormat="1" ht="18.75" spans="1:7">
      <c r="A367" s="7" t="str">
        <f>"B9"</f>
        <v>B9</v>
      </c>
      <c r="B367" s="7" t="s">
        <v>394</v>
      </c>
      <c r="C367" s="7" t="s">
        <v>9</v>
      </c>
      <c r="D367" s="7" t="str">
        <f>"43050422"</f>
        <v>43050422</v>
      </c>
      <c r="E367" s="7" t="s">
        <v>395</v>
      </c>
      <c r="F367" s="7">
        <v>89.3</v>
      </c>
      <c r="G367" s="8" t="s">
        <v>11</v>
      </c>
    </row>
    <row r="368" s="1" customFormat="1" ht="18.75" spans="1:7">
      <c r="A368" s="7" t="str">
        <f>"B9"</f>
        <v>B9</v>
      </c>
      <c r="B368" s="7" t="s">
        <v>396</v>
      </c>
      <c r="C368" s="7" t="s">
        <v>9</v>
      </c>
      <c r="D368" s="7" t="str">
        <f>"43050423"</f>
        <v>43050423</v>
      </c>
      <c r="E368" s="7" t="s">
        <v>395</v>
      </c>
      <c r="F368" s="7">
        <v>86.8</v>
      </c>
      <c r="G368" s="8" t="s">
        <v>11</v>
      </c>
    </row>
    <row r="369" s="1" customFormat="1" ht="18.75" spans="1:7">
      <c r="A369" s="7" t="str">
        <f>"B9"</f>
        <v>B9</v>
      </c>
      <c r="B369" s="7" t="s">
        <v>397</v>
      </c>
      <c r="C369" s="7" t="s">
        <v>19</v>
      </c>
      <c r="D369" s="7" t="str">
        <f>"43050432"</f>
        <v>43050432</v>
      </c>
      <c r="E369" s="7" t="s">
        <v>395</v>
      </c>
      <c r="F369" s="7">
        <v>79.7</v>
      </c>
      <c r="G369" s="8" t="s">
        <v>11</v>
      </c>
    </row>
    <row r="370" s="1" customFormat="1" ht="18.75" spans="1:7">
      <c r="A370" s="7" t="str">
        <f>"B9"</f>
        <v>B9</v>
      </c>
      <c r="B370" s="7" t="s">
        <v>398</v>
      </c>
      <c r="C370" s="7" t="s">
        <v>9</v>
      </c>
      <c r="D370" s="7" t="str">
        <f>"43050424"</f>
        <v>43050424</v>
      </c>
      <c r="E370" s="7" t="s">
        <v>395</v>
      </c>
      <c r="F370" s="7">
        <v>78.4</v>
      </c>
      <c r="G370" s="8" t="s">
        <v>11</v>
      </c>
    </row>
    <row r="371" s="1" customFormat="1" ht="18.75" spans="1:7">
      <c r="A371" s="7" t="str">
        <f>"B9"</f>
        <v>B9</v>
      </c>
      <c r="B371" s="7" t="s">
        <v>399</v>
      </c>
      <c r="C371" s="7" t="s">
        <v>19</v>
      </c>
      <c r="D371" s="7" t="str">
        <f>"43050429"</f>
        <v>43050429</v>
      </c>
      <c r="E371" s="7" t="s">
        <v>395</v>
      </c>
      <c r="F371" s="7">
        <v>77.9</v>
      </c>
      <c r="G371" s="7" t="s">
        <v>14</v>
      </c>
    </row>
    <row r="372" s="1" customFormat="1" ht="18.75" spans="1:7">
      <c r="A372" s="7" t="str">
        <f>"B9"</f>
        <v>B9</v>
      </c>
      <c r="B372" s="7" t="s">
        <v>400</v>
      </c>
      <c r="C372" s="7" t="s">
        <v>9</v>
      </c>
      <c r="D372" s="7" t="str">
        <f>"43050425"</f>
        <v>43050425</v>
      </c>
      <c r="E372" s="7" t="s">
        <v>395</v>
      </c>
      <c r="F372" s="7">
        <v>77.4</v>
      </c>
      <c r="G372" s="7" t="s">
        <v>14</v>
      </c>
    </row>
    <row r="373" s="1" customFormat="1" ht="18.75" spans="1:7">
      <c r="A373" s="7" t="str">
        <f>"B9"</f>
        <v>B9</v>
      </c>
      <c r="B373" s="7" t="s">
        <v>401</v>
      </c>
      <c r="C373" s="7" t="s">
        <v>9</v>
      </c>
      <c r="D373" s="7" t="str">
        <f>"43050426"</f>
        <v>43050426</v>
      </c>
      <c r="E373" s="7" t="s">
        <v>395</v>
      </c>
      <c r="F373" s="7">
        <v>77.4</v>
      </c>
      <c r="G373" s="7" t="s">
        <v>14</v>
      </c>
    </row>
    <row r="374" s="1" customFormat="1" ht="18.75" spans="1:7">
      <c r="A374" s="7" t="str">
        <f>"B9"</f>
        <v>B9</v>
      </c>
      <c r="B374" s="7" t="s">
        <v>402</v>
      </c>
      <c r="C374" s="7" t="s">
        <v>9</v>
      </c>
      <c r="D374" s="7" t="str">
        <f>"43050427"</f>
        <v>43050427</v>
      </c>
      <c r="E374" s="7" t="s">
        <v>395</v>
      </c>
      <c r="F374" s="7">
        <v>73.8</v>
      </c>
      <c r="G374" s="7" t="s">
        <v>14</v>
      </c>
    </row>
    <row r="375" s="1" customFormat="1" ht="18.75" spans="1:7">
      <c r="A375" s="7" t="str">
        <f>"B9"</f>
        <v>B9</v>
      </c>
      <c r="B375" s="7" t="s">
        <v>390</v>
      </c>
      <c r="C375" s="7" t="s">
        <v>9</v>
      </c>
      <c r="D375" s="7" t="str">
        <f>"43050421"</f>
        <v>43050421</v>
      </c>
      <c r="E375" s="7" t="s">
        <v>395</v>
      </c>
      <c r="F375" s="7">
        <v>72.5</v>
      </c>
      <c r="G375" s="7" t="s">
        <v>14</v>
      </c>
    </row>
    <row r="376" s="1" customFormat="1" ht="18.75" spans="1:7">
      <c r="A376" s="7" t="str">
        <f>"B9"</f>
        <v>B9</v>
      </c>
      <c r="B376" s="7" t="s">
        <v>403</v>
      </c>
      <c r="C376" s="7" t="s">
        <v>19</v>
      </c>
      <c r="D376" s="7" t="str">
        <f>"43050433"</f>
        <v>43050433</v>
      </c>
      <c r="E376" s="7" t="s">
        <v>395</v>
      </c>
      <c r="F376" s="7">
        <v>71</v>
      </c>
      <c r="G376" s="7" t="s">
        <v>14</v>
      </c>
    </row>
    <row r="377" s="1" customFormat="1" ht="18.75" spans="1:7">
      <c r="A377" s="7" t="str">
        <f>"B9"</f>
        <v>B9</v>
      </c>
      <c r="B377" s="7" t="s">
        <v>404</v>
      </c>
      <c r="C377" s="7" t="s">
        <v>9</v>
      </c>
      <c r="D377" s="7" t="str">
        <f>"43050428"</f>
        <v>43050428</v>
      </c>
      <c r="E377" s="7" t="s">
        <v>395</v>
      </c>
      <c r="F377" s="7" t="s">
        <v>20</v>
      </c>
      <c r="G377" s="7" t="s">
        <v>14</v>
      </c>
    </row>
    <row r="378" s="1" customFormat="1" ht="18.75" spans="1:7">
      <c r="A378" s="7" t="str">
        <f>"B9"</f>
        <v>B9</v>
      </c>
      <c r="B378" s="7" t="s">
        <v>405</v>
      </c>
      <c r="C378" s="7" t="s">
        <v>9</v>
      </c>
      <c r="D378" s="7" t="str">
        <f>"43050430"</f>
        <v>43050430</v>
      </c>
      <c r="E378" s="7" t="s">
        <v>395</v>
      </c>
      <c r="F378" s="7" t="s">
        <v>20</v>
      </c>
      <c r="G378" s="7" t="s">
        <v>14</v>
      </c>
    </row>
    <row r="379" s="1" customFormat="1" ht="18.75" spans="1:7">
      <c r="A379" s="7" t="str">
        <f>"B9"</f>
        <v>B9</v>
      </c>
      <c r="B379" s="7" t="s">
        <v>406</v>
      </c>
      <c r="C379" s="7" t="s">
        <v>19</v>
      </c>
      <c r="D379" s="7" t="str">
        <f>"43050431"</f>
        <v>43050431</v>
      </c>
      <c r="E379" s="7" t="s">
        <v>395</v>
      </c>
      <c r="F379" s="7" t="s">
        <v>20</v>
      </c>
      <c r="G379" s="7" t="s">
        <v>14</v>
      </c>
    </row>
  </sheetData>
  <autoFilter ref="A2:G379">
    <sortState ref="A3:G379">
      <sortCondition ref="A2"/>
    </sortState>
    <extLst/>
  </autoFilter>
  <sortState ref="A3:J261">
    <sortCondition ref="F3:F261" descending="1"/>
  </sortState>
  <mergeCells count="1">
    <mergeCell ref="A1:G1"/>
  </mergeCells>
  <printOptions horizontalCentered="1"/>
  <pageMargins left="0.554861111111111" right="0.554861111111111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2023-05-29T09:53:00Z</dcterms:created>
  <dcterms:modified xsi:type="dcterms:W3CDTF">2023-05-30T08:18:48Z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DA9CE908D81C469AAE17D685D5D24CF3_13</vt:lpwstr>
  </property>
  <property fmtid="{D5CDD505-2E9C-101B-9397-08002B2CF9AE}" pid="3" name="KSOProductBuildVer">
    <vt:lpwstr>2052-11.1.0.14309</vt:lpwstr>
  </property>
</Properties>
</file>